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scenv365-my.sharepoint.com/personal/madeline_florek_des_sc_gov/Documents/Desktop/"/>
    </mc:Choice>
  </mc:AlternateContent>
  <xr:revisionPtr revIDLastSave="0" documentId="8_{38D247CF-66BA-4E3C-8ED1-1EE323FE1D02}" xr6:coauthVersionLast="47" xr6:coauthVersionMax="47" xr10:uidLastSave="{00000000-0000-0000-0000-000000000000}"/>
  <bookViews>
    <workbookView xWindow="-110" yWindow="-110" windowWidth="19420" windowHeight="10300" xr2:uid="{BAFB4C5A-E252-4C7C-9B85-D6A90856FC4F}"/>
  </bookViews>
  <sheets>
    <sheet name="natural gas" sheetId="1" r:id="rId1"/>
    <sheet name="fuel oil" sheetId="2" r:id="rId2"/>
    <sheet name="propane &amp; butane" sheetId="3" r:id="rId3"/>
    <sheet name="engine" sheetId="7" r:id="rId4"/>
    <sheet name="File History" sheetId="9"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2" l="1"/>
  <c r="H33" i="7"/>
  <c r="K44" i="2"/>
  <c r="K45" i="2" s="1"/>
  <c r="K34" i="2"/>
  <c r="K35" i="2" s="1"/>
  <c r="K24" i="2"/>
  <c r="K14" i="2"/>
  <c r="K15" i="2" s="1"/>
  <c r="J92" i="1"/>
  <c r="J93" i="1" s="1"/>
  <c r="J82" i="1"/>
  <c r="J83" i="1" s="1"/>
  <c r="J72" i="1"/>
  <c r="J73" i="1" s="1"/>
  <c r="J62" i="1"/>
  <c r="J63" i="1" s="1"/>
  <c r="J52" i="1"/>
  <c r="J53" i="1"/>
  <c r="J42" i="1"/>
  <c r="J43" i="1"/>
  <c r="J32" i="1"/>
  <c r="J33" i="1" s="1"/>
  <c r="J22" i="1"/>
  <c r="J23" i="1" s="1"/>
  <c r="J12" i="1"/>
  <c r="J13" i="1" s="1"/>
  <c r="H12" i="3"/>
  <c r="H2" i="3"/>
  <c r="E18" i="3"/>
  <c r="E19" i="3" s="1"/>
  <c r="D18" i="3"/>
  <c r="D19" i="3" s="1"/>
  <c r="C18" i="3"/>
  <c r="C19" i="3"/>
  <c r="J8" i="3"/>
  <c r="J9" i="3" s="1"/>
  <c r="I8" i="3"/>
  <c r="I9" i="3" s="1"/>
  <c r="G8" i="3"/>
  <c r="G9" i="3" s="1"/>
  <c r="E8" i="3"/>
  <c r="E9" i="3"/>
  <c r="D8" i="3"/>
  <c r="D9" i="3" s="1"/>
  <c r="C8" i="3"/>
  <c r="C9" i="3" s="1"/>
  <c r="F6" i="3"/>
  <c r="F8" i="3"/>
  <c r="F9" i="3" s="1"/>
  <c r="F16" i="3"/>
  <c r="F18" i="3"/>
  <c r="F19" i="3" s="1"/>
  <c r="J16" i="3"/>
  <c r="J18" i="3"/>
  <c r="J19" i="3" s="1"/>
  <c r="I16" i="3"/>
  <c r="I18" i="3"/>
  <c r="I19" i="3" s="1"/>
  <c r="H16" i="3"/>
  <c r="H18" i="3"/>
  <c r="H19" i="3"/>
  <c r="G16" i="3"/>
  <c r="G18" i="3"/>
  <c r="G19" i="3" s="1"/>
  <c r="I6" i="3"/>
  <c r="H6" i="3"/>
  <c r="H8" i="3"/>
  <c r="H9" i="3"/>
  <c r="G6" i="3"/>
  <c r="H11" i="7"/>
  <c r="H22" i="7"/>
  <c r="H86" i="1"/>
  <c r="H76" i="1"/>
  <c r="H66" i="1"/>
  <c r="H56" i="1"/>
  <c r="H46" i="1"/>
  <c r="H36" i="1"/>
  <c r="H26" i="1"/>
  <c r="H16" i="1"/>
  <c r="H178" i="2"/>
  <c r="H168" i="2"/>
  <c r="H158" i="2"/>
  <c r="H148" i="2"/>
  <c r="H138" i="2"/>
  <c r="H128" i="2"/>
  <c r="H118" i="2"/>
  <c r="H108" i="2"/>
  <c r="H98" i="2"/>
  <c r="H78" i="2"/>
  <c r="H68" i="2"/>
  <c r="H58" i="2"/>
  <c r="H48" i="2"/>
  <c r="H38" i="2"/>
  <c r="H28" i="2"/>
  <c r="H18" i="2"/>
  <c r="H88" i="2"/>
  <c r="H8" i="2"/>
  <c r="I44" i="2"/>
  <c r="I45" i="2"/>
  <c r="K184" i="2"/>
  <c r="K185" i="2" s="1"/>
  <c r="J184" i="2"/>
  <c r="J185" i="2"/>
  <c r="I184" i="2"/>
  <c r="I185" i="2" s="1"/>
  <c r="H184" i="2"/>
  <c r="H185" i="2" s="1"/>
  <c r="G184" i="2"/>
  <c r="G185" i="2"/>
  <c r="K174" i="2"/>
  <c r="K175" i="2"/>
  <c r="J174" i="2"/>
  <c r="J175" i="2"/>
  <c r="I174" i="2"/>
  <c r="I175" i="2" s="1"/>
  <c r="H174" i="2"/>
  <c r="H175" i="2"/>
  <c r="G174" i="2"/>
  <c r="G175" i="2" s="1"/>
  <c r="K164" i="2"/>
  <c r="K165" i="2" s="1"/>
  <c r="J164" i="2"/>
  <c r="J165" i="2"/>
  <c r="I164" i="2"/>
  <c r="I165" i="2"/>
  <c r="H164" i="2"/>
  <c r="H165" i="2"/>
  <c r="G164" i="2"/>
  <c r="G165" i="2" s="1"/>
  <c r="K154" i="2"/>
  <c r="K155" i="2"/>
  <c r="J154" i="2"/>
  <c r="J155" i="2" s="1"/>
  <c r="I154" i="2"/>
  <c r="I155" i="2" s="1"/>
  <c r="H154" i="2"/>
  <c r="H155" i="2"/>
  <c r="G154" i="2"/>
  <c r="G155" i="2"/>
  <c r="K144" i="2"/>
  <c r="K145" i="2"/>
  <c r="J144" i="2"/>
  <c r="J145" i="2" s="1"/>
  <c r="I144" i="2"/>
  <c r="I145" i="2"/>
  <c r="H144" i="2"/>
  <c r="H145" i="2" s="1"/>
  <c r="G144" i="2"/>
  <c r="G145" i="2" s="1"/>
  <c r="K134" i="2"/>
  <c r="K135" i="2"/>
  <c r="J134" i="2"/>
  <c r="J135" i="2"/>
  <c r="I134" i="2"/>
  <c r="I135" i="2"/>
  <c r="H134" i="2"/>
  <c r="H135" i="2" s="1"/>
  <c r="G134" i="2"/>
  <c r="G135" i="2"/>
  <c r="K124" i="2"/>
  <c r="K125" i="2" s="1"/>
  <c r="J124" i="2"/>
  <c r="J125" i="2" s="1"/>
  <c r="I124" i="2"/>
  <c r="I125" i="2"/>
  <c r="H124" i="2"/>
  <c r="H125" i="2"/>
  <c r="G124" i="2"/>
  <c r="G125" i="2"/>
  <c r="E124" i="2"/>
  <c r="E125" i="2" s="1"/>
  <c r="D124" i="2"/>
  <c r="D125" i="2"/>
  <c r="C124" i="2"/>
  <c r="C125" i="2" s="1"/>
  <c r="K114" i="2"/>
  <c r="K115" i="2" s="1"/>
  <c r="J114" i="2"/>
  <c r="J115" i="2"/>
  <c r="I114" i="2"/>
  <c r="I115" i="2"/>
  <c r="H114" i="2"/>
  <c r="H115" i="2"/>
  <c r="G114" i="2"/>
  <c r="G115" i="2" s="1"/>
  <c r="E114" i="2"/>
  <c r="E115" i="2"/>
  <c r="D114" i="2"/>
  <c r="D115" i="2" s="1"/>
  <c r="C114" i="2"/>
  <c r="C115" i="2" s="1"/>
  <c r="K104" i="2"/>
  <c r="K105" i="2"/>
  <c r="J104" i="2"/>
  <c r="J105" i="2"/>
  <c r="I104" i="2"/>
  <c r="I105" i="2"/>
  <c r="H104" i="2"/>
  <c r="H105" i="2" s="1"/>
  <c r="G104" i="2"/>
  <c r="G105" i="2"/>
  <c r="E104" i="2"/>
  <c r="E105" i="2" s="1"/>
  <c r="D104" i="2"/>
  <c r="D105" i="2" s="1"/>
  <c r="C104" i="2"/>
  <c r="C105" i="2"/>
  <c r="K94" i="2"/>
  <c r="K95" i="2"/>
  <c r="J94" i="2"/>
  <c r="J95" i="2"/>
  <c r="I94" i="2"/>
  <c r="I95" i="2" s="1"/>
  <c r="H94" i="2"/>
  <c r="H95" i="2"/>
  <c r="G94" i="2"/>
  <c r="G95" i="2" s="1"/>
  <c r="E94" i="2"/>
  <c r="E95" i="2" s="1"/>
  <c r="D94" i="2"/>
  <c r="D95" i="2"/>
  <c r="C94" i="2"/>
  <c r="C95" i="2"/>
  <c r="K84" i="2"/>
  <c r="K85" i="2"/>
  <c r="J84" i="2"/>
  <c r="J85" i="2" s="1"/>
  <c r="I84" i="2"/>
  <c r="I85" i="2"/>
  <c r="H84" i="2"/>
  <c r="H85" i="2" s="1"/>
  <c r="G84" i="2"/>
  <c r="G85" i="2" s="1"/>
  <c r="F84" i="2"/>
  <c r="F85" i="2"/>
  <c r="E84" i="2"/>
  <c r="E85" i="2"/>
  <c r="D84" i="2"/>
  <c r="D85" i="2"/>
  <c r="C84" i="2"/>
  <c r="C85" i="2" s="1"/>
  <c r="K74" i="2"/>
  <c r="K75" i="2"/>
  <c r="J74" i="2"/>
  <c r="J75" i="2" s="1"/>
  <c r="I74" i="2"/>
  <c r="I75" i="2" s="1"/>
  <c r="H74" i="2"/>
  <c r="H75" i="2"/>
  <c r="G74" i="2"/>
  <c r="G75" i="2"/>
  <c r="E74" i="2"/>
  <c r="E75" i="2"/>
  <c r="D74" i="2"/>
  <c r="D75" i="2" s="1"/>
  <c r="C74" i="2"/>
  <c r="C75" i="2"/>
  <c r="K64" i="2"/>
  <c r="K65" i="2" s="1"/>
  <c r="J64" i="2"/>
  <c r="J65" i="2" s="1"/>
  <c r="I64" i="2"/>
  <c r="I65" i="2"/>
  <c r="H64" i="2"/>
  <c r="H65" i="2"/>
  <c r="G64" i="2"/>
  <c r="G65" i="2"/>
  <c r="E64" i="2"/>
  <c r="E65" i="2" s="1"/>
  <c r="D64" i="2"/>
  <c r="D65" i="2"/>
  <c r="C64" i="2"/>
  <c r="C65" i="2" s="1"/>
  <c r="K54" i="2"/>
  <c r="K55" i="2" s="1"/>
  <c r="J54" i="2"/>
  <c r="J55" i="2"/>
  <c r="I54" i="2"/>
  <c r="I55" i="2"/>
  <c r="H54" i="2"/>
  <c r="H55" i="2"/>
  <c r="G54" i="2"/>
  <c r="G55" i="2" s="1"/>
  <c r="E54" i="2"/>
  <c r="E55" i="2"/>
  <c r="D54" i="2"/>
  <c r="D55" i="2" s="1"/>
  <c r="C54" i="2"/>
  <c r="C55" i="2" s="1"/>
  <c r="J44" i="2"/>
  <c r="J45" i="2"/>
  <c r="H44" i="2"/>
  <c r="H45" i="2"/>
  <c r="G44" i="2"/>
  <c r="G45" i="2"/>
  <c r="F44" i="2"/>
  <c r="F45" i="2" s="1"/>
  <c r="E44" i="2"/>
  <c r="E45" i="2"/>
  <c r="D44" i="2"/>
  <c r="D45" i="2" s="1"/>
  <c r="C44" i="2"/>
  <c r="C45" i="2" s="1"/>
  <c r="I34" i="2"/>
  <c r="I35" i="2"/>
  <c r="J34" i="2"/>
  <c r="J35" i="2"/>
  <c r="H34" i="2"/>
  <c r="H35" i="2" s="1"/>
  <c r="G34" i="2"/>
  <c r="G35" i="2"/>
  <c r="F34" i="2"/>
  <c r="F35" i="2" s="1"/>
  <c r="E34" i="2"/>
  <c r="E35" i="2"/>
  <c r="D34" i="2"/>
  <c r="D35" i="2"/>
  <c r="C34" i="2"/>
  <c r="C35" i="2" s="1"/>
  <c r="F182" i="2"/>
  <c r="F184" i="2"/>
  <c r="F185" i="2"/>
  <c r="E182" i="2"/>
  <c r="E184" i="2"/>
  <c r="E185" i="2"/>
  <c r="D182" i="2"/>
  <c r="D184" i="2"/>
  <c r="D185" i="2" s="1"/>
  <c r="C182" i="2"/>
  <c r="C184" i="2"/>
  <c r="C185" i="2"/>
  <c r="F172" i="2"/>
  <c r="F174" i="2"/>
  <c r="F175" i="2"/>
  <c r="E172" i="2"/>
  <c r="E174" i="2"/>
  <c r="E175" i="2" s="1"/>
  <c r="D172" i="2"/>
  <c r="D174" i="2"/>
  <c r="D175" i="2"/>
  <c r="C172" i="2"/>
  <c r="C174" i="2"/>
  <c r="C175" i="2"/>
  <c r="F162" i="2"/>
  <c r="F164" i="2"/>
  <c r="F165" i="2"/>
  <c r="E162" i="2"/>
  <c r="E164" i="2"/>
  <c r="E165" i="2"/>
  <c r="D162" i="2"/>
  <c r="D164" i="2"/>
  <c r="D165" i="2" s="1"/>
  <c r="C162" i="2"/>
  <c r="C164" i="2"/>
  <c r="C165" i="2" s="1"/>
  <c r="F152" i="2"/>
  <c r="F154" i="2"/>
  <c r="F155" i="2" s="1"/>
  <c r="E152" i="2"/>
  <c r="E154" i="2"/>
  <c r="E155" i="2" s="1"/>
  <c r="D152" i="2"/>
  <c r="D154" i="2"/>
  <c r="D155" i="2"/>
  <c r="C152" i="2"/>
  <c r="C154" i="2"/>
  <c r="C155" i="2"/>
  <c r="F142" i="2"/>
  <c r="F144" i="2"/>
  <c r="F145" i="2" s="1"/>
  <c r="E142" i="2"/>
  <c r="E144" i="2"/>
  <c r="E145" i="2"/>
  <c r="D142" i="2"/>
  <c r="D144" i="2"/>
  <c r="D145" i="2"/>
  <c r="C142" i="2"/>
  <c r="C144" i="2"/>
  <c r="C145" i="2" s="1"/>
  <c r="F132" i="2"/>
  <c r="F134" i="2"/>
  <c r="F135" i="2"/>
  <c r="E132" i="2"/>
  <c r="E134" i="2"/>
  <c r="E135" i="2"/>
  <c r="D132" i="2"/>
  <c r="D134" i="2"/>
  <c r="D135" i="2"/>
  <c r="C132" i="2"/>
  <c r="C134" i="2"/>
  <c r="C135" i="2"/>
  <c r="F122" i="2"/>
  <c r="F124" i="2"/>
  <c r="F125" i="2" s="1"/>
  <c r="F112" i="2"/>
  <c r="F114" i="2"/>
  <c r="F115" i="2" s="1"/>
  <c r="F102" i="2"/>
  <c r="F104" i="2"/>
  <c r="F105" i="2" s="1"/>
  <c r="F92" i="2"/>
  <c r="F94" i="2"/>
  <c r="F95" i="2" s="1"/>
  <c r="F82" i="2"/>
  <c r="F72" i="2"/>
  <c r="F74" i="2"/>
  <c r="F75" i="2" s="1"/>
  <c r="F62" i="2"/>
  <c r="F64" i="2"/>
  <c r="F65" i="2"/>
  <c r="F52" i="2"/>
  <c r="F54" i="2"/>
  <c r="F55" i="2"/>
  <c r="F42" i="2"/>
  <c r="E122" i="2"/>
  <c r="D122" i="2"/>
  <c r="C122" i="2"/>
  <c r="E112" i="2"/>
  <c r="D112" i="2"/>
  <c r="C112" i="2"/>
  <c r="E102" i="2"/>
  <c r="D102" i="2"/>
  <c r="C102" i="2"/>
  <c r="E92" i="2"/>
  <c r="D92" i="2"/>
  <c r="C92" i="2"/>
  <c r="E82" i="2"/>
  <c r="D82" i="2"/>
  <c r="C82" i="2"/>
  <c r="E72" i="2"/>
  <c r="D72" i="2"/>
  <c r="C72" i="2"/>
  <c r="E62" i="2"/>
  <c r="D62" i="2"/>
  <c r="C62" i="2"/>
  <c r="E52" i="2"/>
  <c r="D52" i="2"/>
  <c r="C52" i="2"/>
  <c r="D42" i="2"/>
  <c r="C42" i="2"/>
  <c r="F32" i="2"/>
  <c r="D32" i="2"/>
  <c r="C32" i="2"/>
  <c r="K25" i="2"/>
  <c r="J24" i="2"/>
  <c r="J25" i="2"/>
  <c r="I24" i="2"/>
  <c r="I25" i="2"/>
  <c r="H24" i="2"/>
  <c r="H25" i="2" s="1"/>
  <c r="G24" i="2"/>
  <c r="G25" i="2"/>
  <c r="F24" i="2"/>
  <c r="F25" i="2" s="1"/>
  <c r="E24" i="2"/>
  <c r="E25" i="2" s="1"/>
  <c r="D24" i="2"/>
  <c r="D25" i="2"/>
  <c r="C24" i="2"/>
  <c r="C25" i="2"/>
  <c r="F22" i="2"/>
  <c r="E22" i="2"/>
  <c r="D22" i="2"/>
  <c r="C22" i="2"/>
  <c r="J14" i="2"/>
  <c r="J15" i="2" s="1"/>
  <c r="I14" i="2"/>
  <c r="I15" i="2" s="1"/>
  <c r="H14" i="2"/>
  <c r="H15" i="2" s="1"/>
  <c r="G14" i="2"/>
  <c r="G15" i="2" s="1"/>
  <c r="F14" i="2"/>
  <c r="F15" i="2"/>
  <c r="E14" i="2"/>
  <c r="E15" i="2" s="1"/>
  <c r="D14" i="2"/>
  <c r="D15" i="2"/>
  <c r="C15" i="2"/>
  <c r="F12" i="2"/>
  <c r="E12" i="2"/>
  <c r="D12" i="2"/>
  <c r="C12" i="2"/>
  <c r="K92" i="1"/>
  <c r="K93" i="1" s="1"/>
  <c r="I92" i="1"/>
  <c r="I93" i="1"/>
  <c r="H92" i="1"/>
  <c r="H93" i="1" s="1"/>
  <c r="G92" i="1"/>
  <c r="G93" i="1"/>
  <c r="F92" i="1"/>
  <c r="F93" i="1" s="1"/>
  <c r="E92" i="1"/>
  <c r="E93" i="1"/>
  <c r="D92" i="1"/>
  <c r="D93" i="1"/>
  <c r="C92" i="1"/>
  <c r="C93" i="1" s="1"/>
  <c r="K82" i="1"/>
  <c r="K83" i="1"/>
  <c r="I82" i="1"/>
  <c r="I83" i="1" s="1"/>
  <c r="H82" i="1"/>
  <c r="H83" i="1"/>
  <c r="G82" i="1"/>
  <c r="G83" i="1" s="1"/>
  <c r="F82" i="1"/>
  <c r="F83" i="1"/>
  <c r="E82" i="1"/>
  <c r="E83" i="1"/>
  <c r="D82" i="1"/>
  <c r="D83" i="1" s="1"/>
  <c r="C82" i="1"/>
  <c r="C83" i="1"/>
  <c r="K72" i="1"/>
  <c r="K73" i="1" s="1"/>
  <c r="I72" i="1"/>
  <c r="I73" i="1"/>
  <c r="H72" i="1"/>
  <c r="H73" i="1" s="1"/>
  <c r="G72" i="1"/>
  <c r="G73" i="1"/>
  <c r="F72" i="1"/>
  <c r="F73" i="1"/>
  <c r="E72" i="1"/>
  <c r="E73" i="1" s="1"/>
  <c r="D72" i="1"/>
  <c r="D73" i="1"/>
  <c r="C72" i="1"/>
  <c r="C73" i="1" s="1"/>
  <c r="K62" i="1"/>
  <c r="K63" i="1"/>
  <c r="I62" i="1"/>
  <c r="I63" i="1" s="1"/>
  <c r="H62" i="1"/>
  <c r="H63" i="1"/>
  <c r="G62" i="1"/>
  <c r="G63" i="1"/>
  <c r="F62" i="1"/>
  <c r="F63" i="1" s="1"/>
  <c r="E62" i="1"/>
  <c r="E63" i="1"/>
  <c r="D62" i="1"/>
  <c r="D63" i="1" s="1"/>
  <c r="C62" i="1"/>
  <c r="C63" i="1"/>
  <c r="K52" i="1"/>
  <c r="K53" i="1" s="1"/>
  <c r="I52" i="1"/>
  <c r="I53" i="1"/>
  <c r="H52" i="1"/>
  <c r="H53" i="1"/>
  <c r="G52" i="1"/>
  <c r="G53" i="1" s="1"/>
  <c r="F52" i="1"/>
  <c r="F53" i="1"/>
  <c r="E52" i="1"/>
  <c r="E53" i="1" s="1"/>
  <c r="D52" i="1"/>
  <c r="D53" i="1"/>
  <c r="C52" i="1"/>
  <c r="C53" i="1" s="1"/>
  <c r="K42" i="1"/>
  <c r="K43" i="1"/>
  <c r="I42" i="1"/>
  <c r="I43" i="1"/>
  <c r="H42" i="1"/>
  <c r="H43" i="1" s="1"/>
  <c r="G42" i="1"/>
  <c r="G43" i="1"/>
  <c r="F42" i="1"/>
  <c r="F43" i="1" s="1"/>
  <c r="E42" i="1"/>
  <c r="E43" i="1"/>
  <c r="D42" i="1"/>
  <c r="D43" i="1" s="1"/>
  <c r="C42" i="1"/>
  <c r="C43" i="1"/>
  <c r="K32" i="1"/>
  <c r="K33" i="1"/>
  <c r="I32" i="1"/>
  <c r="I33" i="1" s="1"/>
  <c r="H32" i="1"/>
  <c r="H33" i="1"/>
  <c r="G32" i="1"/>
  <c r="G33" i="1" s="1"/>
  <c r="F32" i="1"/>
  <c r="F33" i="1"/>
  <c r="E32" i="1"/>
  <c r="E33" i="1" s="1"/>
  <c r="D32" i="1"/>
  <c r="D33" i="1"/>
  <c r="C32" i="1"/>
  <c r="C33" i="1"/>
  <c r="K22" i="1"/>
  <c r="K23" i="1" s="1"/>
  <c r="I22" i="1"/>
  <c r="I23" i="1"/>
  <c r="H22" i="1"/>
  <c r="H23" i="1" s="1"/>
  <c r="G22" i="1"/>
  <c r="G23" i="1"/>
  <c r="F22" i="1"/>
  <c r="F23" i="1" s="1"/>
  <c r="E22" i="1"/>
  <c r="E23" i="1"/>
  <c r="D22" i="1"/>
  <c r="D23" i="1"/>
  <c r="C22" i="1"/>
  <c r="C23" i="1" s="1"/>
  <c r="K12" i="1"/>
  <c r="K13" i="1" s="1"/>
  <c r="I12" i="1"/>
  <c r="I13" i="1" s="1"/>
  <c r="H12" i="1"/>
  <c r="H13" i="1"/>
  <c r="G12" i="1"/>
  <c r="G13" i="1" s="1"/>
  <c r="F12" i="1"/>
  <c r="F13" i="1" s="1"/>
  <c r="E12" i="1"/>
  <c r="E13" i="1"/>
  <c r="D12" i="1"/>
  <c r="D13" i="1" s="1"/>
  <c r="C12" i="1"/>
  <c r="C13" i="1"/>
  <c r="E38" i="7"/>
  <c r="D38" i="7"/>
  <c r="D39" i="7"/>
  <c r="E39" i="7"/>
  <c r="D41" i="7"/>
  <c r="D42" i="7" s="1"/>
  <c r="E41" i="7"/>
  <c r="E42" i="7" s="1"/>
  <c r="F39" i="7"/>
  <c r="F41" i="7"/>
  <c r="F42" i="7" s="1"/>
  <c r="G41" i="7"/>
  <c r="G42" i="7" s="1"/>
  <c r="H41" i="7"/>
  <c r="H42" i="7" s="1"/>
  <c r="I39" i="7"/>
  <c r="I41" i="7"/>
  <c r="I42" i="7" s="1"/>
  <c r="J41" i="7"/>
  <c r="J42" i="7" s="1"/>
  <c r="C41" i="7"/>
  <c r="C42" i="7" s="1"/>
  <c r="F38" i="7"/>
  <c r="D29" i="7"/>
  <c r="D30" i="7" s="1"/>
  <c r="E29" i="7"/>
  <c r="E30" i="7" s="1"/>
  <c r="F29" i="7"/>
  <c r="F30" i="7" s="1"/>
  <c r="G29" i="7"/>
  <c r="G30" i="7" s="1"/>
  <c r="H29" i="7"/>
  <c r="H30" i="7" s="1"/>
  <c r="I26" i="7"/>
  <c r="I29" i="7"/>
  <c r="I30" i="7" s="1"/>
  <c r="J29" i="7"/>
  <c r="J30" i="7" s="1"/>
  <c r="C29" i="7"/>
  <c r="C30" i="7" s="1"/>
  <c r="D18" i="7"/>
  <c r="D19" i="7" s="1"/>
  <c r="E18" i="7"/>
  <c r="E19" i="7" s="1"/>
  <c r="F18" i="7"/>
  <c r="F19" i="7" s="1"/>
  <c r="G18" i="7"/>
  <c r="G19" i="7" s="1"/>
  <c r="H18" i="7"/>
  <c r="H19" i="7" s="1"/>
  <c r="I15" i="7"/>
  <c r="I18" i="7"/>
  <c r="I19" i="7"/>
  <c r="J18" i="7"/>
  <c r="J19" i="7"/>
  <c r="C18" i="7"/>
  <c r="C19" i="7" s="1"/>
</calcChain>
</file>

<file path=xl/sharedStrings.xml><?xml version="1.0" encoding="utf-8"?>
<sst xmlns="http://schemas.openxmlformats.org/spreadsheetml/2006/main" count="1089" uniqueCount="135">
  <si>
    <t>NOTES:</t>
  </si>
  <si>
    <t>Commercial boilers:</t>
  </si>
  <si>
    <r>
      <t>&lt; 10x10</t>
    </r>
    <r>
      <rPr>
        <vertAlign val="superscript"/>
        <sz val="8"/>
        <rFont val="Arial"/>
        <family val="2"/>
      </rPr>
      <t>6</t>
    </r>
    <r>
      <rPr>
        <sz val="8"/>
        <rFont val="Arial"/>
        <family val="2"/>
      </rPr>
      <t>btu/hr</t>
    </r>
  </si>
  <si>
    <r>
      <t>PM</t>
    </r>
    <r>
      <rPr>
        <vertAlign val="subscript"/>
        <sz val="8"/>
        <rFont val="Arial"/>
        <family val="2"/>
      </rPr>
      <t>10</t>
    </r>
    <r>
      <rPr>
        <sz val="8"/>
        <rFont val="Arial"/>
        <family val="2"/>
      </rPr>
      <t xml:space="preserve"> = PM  ,  includes filterable and condensable</t>
    </r>
  </si>
  <si>
    <t>Industrial boilers:</t>
  </si>
  <si>
    <r>
      <t>10 - 100x10</t>
    </r>
    <r>
      <rPr>
        <vertAlign val="superscript"/>
        <sz val="8"/>
        <rFont val="Arial"/>
        <family val="2"/>
      </rPr>
      <t>6</t>
    </r>
    <r>
      <rPr>
        <sz val="8"/>
        <rFont val="Arial"/>
        <family val="2"/>
      </rPr>
      <t>btu/hr</t>
    </r>
  </si>
  <si>
    <r>
      <t>LNB = low NO</t>
    </r>
    <r>
      <rPr>
        <vertAlign val="subscript"/>
        <sz val="8"/>
        <rFont val="Arial"/>
        <family val="2"/>
      </rPr>
      <t>X</t>
    </r>
    <r>
      <rPr>
        <sz val="8"/>
        <rFont val="Arial"/>
        <family val="2"/>
      </rPr>
      <t xml:space="preserve"> burners</t>
    </r>
  </si>
  <si>
    <t>Utility boilers:</t>
  </si>
  <si>
    <r>
      <t>&gt; 100x10</t>
    </r>
    <r>
      <rPr>
        <vertAlign val="superscript"/>
        <sz val="8"/>
        <rFont val="Arial"/>
        <family val="2"/>
      </rPr>
      <t>6</t>
    </r>
    <r>
      <rPr>
        <sz val="8"/>
        <rFont val="Arial"/>
        <family val="2"/>
      </rPr>
      <t>btu/hr</t>
    </r>
  </si>
  <si>
    <t>FGR = flue gas recirculation</t>
  </si>
  <si>
    <t>Factors may require changing for specific circumstances</t>
  </si>
  <si>
    <t>This spreadsheet helps estimate a facility's potential to emit. It is provided for the convenience of the permitted community. SCDES does not guarantee the accuracy or appropriateness of this information. Emission factor sources are subject to revision or correction. It is the permittee's responsibility to verify the accuracy of the information. SCDES is not liable for errors or omissions.</t>
  </si>
  <si>
    <t>Natural Gas - Small (&lt;100) Uncontrolled</t>
  </si>
  <si>
    <t>Parameters:</t>
  </si>
  <si>
    <t>Rating:</t>
  </si>
  <si>
    <t>MMBTU/hr</t>
  </si>
  <si>
    <t>Hours/year:</t>
  </si>
  <si>
    <t>BTU/SCF:</t>
  </si>
  <si>
    <t>Emission Factors:</t>
  </si>
  <si>
    <t>PM</t>
  </si>
  <si>
    <r>
      <t>PM</t>
    </r>
    <r>
      <rPr>
        <b/>
        <vertAlign val="subscript"/>
        <sz val="8"/>
        <rFont val="Arial"/>
        <family val="2"/>
      </rPr>
      <t>10</t>
    </r>
  </si>
  <si>
    <r>
      <t>PM</t>
    </r>
    <r>
      <rPr>
        <b/>
        <vertAlign val="subscript"/>
        <sz val="8"/>
        <rFont val="Arial"/>
        <family val="2"/>
      </rPr>
      <t>2.5</t>
    </r>
  </si>
  <si>
    <r>
      <t>SO</t>
    </r>
    <r>
      <rPr>
        <b/>
        <vertAlign val="subscript"/>
        <sz val="8"/>
        <rFont val="Arial"/>
        <family val="2"/>
      </rPr>
      <t>2</t>
    </r>
  </si>
  <si>
    <r>
      <t>NO</t>
    </r>
    <r>
      <rPr>
        <b/>
        <vertAlign val="subscript"/>
        <sz val="8"/>
        <rFont val="Arial"/>
        <family val="2"/>
      </rPr>
      <t>X</t>
    </r>
  </si>
  <si>
    <t>CO</t>
  </si>
  <si>
    <t>VOC</t>
  </si>
  <si>
    <r>
      <t>CO</t>
    </r>
    <r>
      <rPr>
        <b/>
        <vertAlign val="subscript"/>
        <sz val="8"/>
        <rFont val="Arial"/>
        <family val="2"/>
      </rPr>
      <t>2</t>
    </r>
  </si>
  <si>
    <t>Pb</t>
  </si>
  <si>
    <r>
      <t>lb/10</t>
    </r>
    <r>
      <rPr>
        <vertAlign val="superscript"/>
        <sz val="8"/>
        <rFont val="Arial"/>
        <family val="2"/>
      </rPr>
      <t>6</t>
    </r>
    <r>
      <rPr>
        <sz val="8"/>
        <rFont val="Arial"/>
        <family val="2"/>
      </rPr>
      <t xml:space="preserve"> SCF-</t>
    </r>
  </si>
  <si>
    <t>Emissions:</t>
  </si>
  <si>
    <t>lb/hr-</t>
  </si>
  <si>
    <t>ton/yr-</t>
  </si>
  <si>
    <t>Source:  AP-42 Fifth Edition, Tables 1.4-1,-2, 7/98 Update</t>
  </si>
  <si>
    <t>Natural Gas - Small (&lt;100) Uncontrolled LNB</t>
  </si>
  <si>
    <t>Natural Gas - Small (&lt;100) Controlled LNB / FGR</t>
  </si>
  <si>
    <t>Natural Gas - Large (&gt;100) Wall Fired Pre NSPS Uncontrolled</t>
  </si>
  <si>
    <t>Natural Gas - Large (&gt;100) Wall Fired Post-NSPS Uncontrolled</t>
  </si>
  <si>
    <t>Natural Gas - Large (&gt;100) Wall Fired Controlled LNB</t>
  </si>
  <si>
    <t>Natural Gas - Large (&gt;100) Wall Fired Controlled FGR</t>
  </si>
  <si>
    <t>Natural Gas - Tangential Fired Uncontrolled</t>
  </si>
  <si>
    <t>Natural Gas - Tangential Fired Controlled FGR</t>
  </si>
  <si>
    <r>
      <t>PM, PM</t>
    </r>
    <r>
      <rPr>
        <vertAlign val="subscript"/>
        <sz val="8"/>
        <rFont val="Arial"/>
        <family val="2"/>
      </rPr>
      <t>10</t>
    </r>
    <r>
      <rPr>
        <sz val="8"/>
        <rFont val="Arial"/>
        <family val="2"/>
      </rPr>
      <t>, and PM</t>
    </r>
    <r>
      <rPr>
        <vertAlign val="subscript"/>
        <sz val="8"/>
        <rFont val="Arial"/>
        <family val="2"/>
      </rPr>
      <t>2.5</t>
    </r>
    <r>
      <rPr>
        <sz val="8"/>
        <rFont val="Arial"/>
        <family val="2"/>
      </rPr>
      <t xml:space="preserve"> include condensible component</t>
    </r>
  </si>
  <si>
    <t>* Footnote (a) of Table 1.3-11, "Emissions Factors for Metals from Uncontrolled No. 6 Fuel Oil Combustion", indicates that this is data for all residual oil boilers, not just No. 6 fuel oil.</t>
  </si>
  <si>
    <t>Distillate (#2) Oil Fired (&lt; 10 mmbtu/hr)</t>
  </si>
  <si>
    <t>BTU/gal:</t>
  </si>
  <si>
    <t>% Sulfur:</t>
  </si>
  <si>
    <t>Pb**</t>
  </si>
  <si>
    <r>
      <t>lb/10</t>
    </r>
    <r>
      <rPr>
        <vertAlign val="superscript"/>
        <sz val="8"/>
        <rFont val="Arial"/>
        <family val="2"/>
      </rPr>
      <t>3</t>
    </r>
    <r>
      <rPr>
        <sz val="8"/>
        <rFont val="Arial"/>
        <family val="2"/>
      </rPr>
      <t xml:space="preserve"> gal-</t>
    </r>
  </si>
  <si>
    <t>Source:  AP-42 5th Ed, Tables 1.3-1,-2,-3,-7 5/2010 Update</t>
  </si>
  <si>
    <r>
      <t>**Pb is in units of (lb/10</t>
    </r>
    <r>
      <rPr>
        <vertAlign val="superscript"/>
        <sz val="8"/>
        <rFont val="Arial"/>
        <family val="2"/>
      </rPr>
      <t>12</t>
    </r>
    <r>
      <rPr>
        <sz val="8"/>
        <rFont val="Arial"/>
        <family val="2"/>
      </rPr>
      <t xml:space="preserve"> BTU)</t>
    </r>
  </si>
  <si>
    <t>Distillate (#2) Oil Fired (10 - 100 mmbtu/hr)</t>
  </si>
  <si>
    <t>Source:  AP-42 5th Ed, Tables 1.3-1,-2,-3,-6 5/2010 Update</t>
  </si>
  <si>
    <t>Distillate (#2) Oil Fired (&gt; 100 mmbtu/hr)</t>
  </si>
  <si>
    <t>nd</t>
  </si>
  <si>
    <t>Distillate (#2) Oil Fired (&gt; 100 mmbtu/hr) LNB / FGR</t>
  </si>
  <si>
    <t>#4 Oil Fired (&lt; 10 mmbtu/hr)</t>
  </si>
  <si>
    <t>Source:  AP-42 5th Ed, Tables 1.3-1,-2,-3,-7, -11 5/2010 Update</t>
  </si>
  <si>
    <t>#4 Oil Fired (10 - 100 mmbtu/hr)</t>
  </si>
  <si>
    <t>Source:  AP-42 5th Ed, Tables 1.3-1,-2,-3,-5, -11 5/2010 Update</t>
  </si>
  <si>
    <t>#4 Oil Fired (&gt; 100 mmbtu/hr) Normal firing</t>
  </si>
  <si>
    <t>Source:  AP-42 5th Ed, Tables 1.3-1,-2,-3,-4,-11 5/2010 Update</t>
  </si>
  <si>
    <t>#4 Oil Fired (&gt; 100 mmbtu/hr) Tangential firing</t>
  </si>
  <si>
    <t>Source:  AP-42 5th Ed, Tables 1.3-1,-2,-3,-4, -11 5/2010 Update</t>
  </si>
  <si>
    <t>#5 Oil Fired (&lt; 10 mmbtu/hr)</t>
  </si>
  <si>
    <t>#5 Oil Fired (10 - 100 mmbtu/hr)</t>
  </si>
  <si>
    <t>#5 Oil Fired (&gt; 100 mmbtu/hr) Normal firing</t>
  </si>
  <si>
    <t>#5 Oil Fired (&gt; 100 mmbtu/hr) Tangential firing</t>
  </si>
  <si>
    <t>#6 Oil Fired (&lt; 10 mmbtu/hr)</t>
  </si>
  <si>
    <t>#6 Oil Fired (10 - 100 mmbtu/hr)</t>
  </si>
  <si>
    <t>#6 Oil Fired (&gt; 100 mmbtu/hr) Normal firing</t>
  </si>
  <si>
    <t>#6 Oil Fired (&gt; 100 mmbtu/hr) Normal firing / LNB</t>
  </si>
  <si>
    <t>#6 Oil Fired (&gt; 100 mmbtu/hr) Tangential firing</t>
  </si>
  <si>
    <t>#6 Oil Fired (&gt; 100 mmbtu/hr) Tangential firing / LNB</t>
  </si>
  <si>
    <t>Propane</t>
  </si>
  <si>
    <r>
      <t>10</t>
    </r>
    <r>
      <rPr>
        <vertAlign val="superscript"/>
        <sz val="8"/>
        <rFont val="Arial"/>
        <family val="2"/>
      </rPr>
      <t>6</t>
    </r>
    <r>
      <rPr>
        <sz val="8"/>
        <rFont val="Arial"/>
        <family val="2"/>
      </rPr>
      <t xml:space="preserve"> BTU/10</t>
    </r>
    <r>
      <rPr>
        <vertAlign val="superscript"/>
        <sz val="8"/>
        <rFont val="Arial"/>
        <family val="2"/>
      </rPr>
      <t>3</t>
    </r>
    <r>
      <rPr>
        <sz val="8"/>
        <rFont val="Arial"/>
        <family val="2"/>
      </rPr>
      <t xml:space="preserve"> gal:</t>
    </r>
  </si>
  <si>
    <r>
      <t>S gr/100 ft</t>
    </r>
    <r>
      <rPr>
        <vertAlign val="superscript"/>
        <sz val="8"/>
        <rFont val="Arial"/>
        <family val="2"/>
      </rPr>
      <t>3</t>
    </r>
    <r>
      <rPr>
        <sz val="8"/>
        <rFont val="Arial"/>
        <family val="2"/>
      </rPr>
      <t>:</t>
    </r>
  </si>
  <si>
    <t>Source:  AP-42 5th Ed, Tables 1.5-1 7/08 Update</t>
  </si>
  <si>
    <t>Butane</t>
  </si>
  <si>
    <r>
      <t>NGR = natural gas-fired reciprocating. For NGR, PM, PM</t>
    </r>
    <r>
      <rPr>
        <vertAlign val="subscript"/>
        <sz val="8"/>
        <rFont val="Arial"/>
        <family val="2"/>
      </rPr>
      <t>10</t>
    </r>
    <r>
      <rPr>
        <sz val="8"/>
        <rFont val="Arial"/>
        <family val="2"/>
      </rPr>
      <t>, and PM</t>
    </r>
    <r>
      <rPr>
        <vertAlign val="subscript"/>
        <sz val="8"/>
        <rFont val="Arial"/>
        <family val="2"/>
      </rPr>
      <t>2.5</t>
    </r>
    <r>
      <rPr>
        <sz val="8"/>
        <rFont val="Arial"/>
        <family val="2"/>
      </rPr>
      <t xml:space="preserve"> include condensible component</t>
    </r>
  </si>
  <si>
    <t>nd = not determined</t>
  </si>
  <si>
    <t>Dual fuel is based on 95% natural gas, 5% diesel fuel</t>
  </si>
  <si>
    <t xml:space="preserve">Emissions for gasoline industrial engines (&lt;250 hp), diesel industrial engines (&lt;600 hp), large stationary diesel </t>
  </si>
  <si>
    <t>engines, and stationary dual fueled engines can be calculated using power output (in hp or kW) or fuel input.</t>
  </si>
  <si>
    <t>1 hp = 0.746 kW</t>
  </si>
  <si>
    <t>1 kW = 1.341 hp</t>
  </si>
  <si>
    <t>** When necessary, use an average brake-specific fuel consumption (BSFC) of 7,000 Btu/hp-hr to convert from</t>
  </si>
  <si>
    <t xml:space="preserve">lb/MMBtu to lb/hp-hr (as outlined in AP-42, Tables 3.3-1 and 3.4-1).  </t>
  </si>
  <si>
    <t>No lead emission factors have been determined for these sources.</t>
  </si>
  <si>
    <t>Gasoline Industrial Engine (&lt; 250 HP)</t>
  </si>
  <si>
    <t>HP</t>
  </si>
  <si>
    <t>kW</t>
  </si>
  <si>
    <t>MMBTU/hr **</t>
  </si>
  <si>
    <t>lb/HP-hr-</t>
  </si>
  <si>
    <t>lb/MMBTU-</t>
  </si>
  <si>
    <t>Source:  AP-42 Fifth Edition, Tables 3.3-1, 10/96 Update</t>
  </si>
  <si>
    <t>Diesel Industrial Engine (&lt; 600 HP)</t>
  </si>
  <si>
    <t xml:space="preserve">Large Stationary Diesel Engine Uncontrolled </t>
  </si>
  <si>
    <t>Source:  AP-42 Fifth Edition, Tables 3.4-1, -2, 10/96 Update</t>
  </si>
  <si>
    <t>Date</t>
  </si>
  <si>
    <t>Page</t>
  </si>
  <si>
    <t>Pollutant</t>
  </si>
  <si>
    <t>Previous Value</t>
  </si>
  <si>
    <t>New Value</t>
  </si>
  <si>
    <t>Description of Change</t>
  </si>
  <si>
    <t>NOX</t>
  </si>
  <si>
    <t>N/A</t>
  </si>
  <si>
    <t>0.0735 lb/mmbtu</t>
  </si>
  <si>
    <t xml:space="preserve">With the newly created SC Regulation 61-62.5, Standard No. 5.2, an emission factor reflecting use of low NOx burners when firing propane is needed in the spreadsheet.  Currently the spreadsheet has only an uncontrolled emission rate.  An EPA technical bulletin issued in November, 1999 contains information indicating that low NOx burners reduce the NOx emissions by 50% which is the factor being added to the spreadsheet.  </t>
  </si>
  <si>
    <t>Woodwaste</t>
  </si>
  <si>
    <t>0.0174 lb/mmbtu</t>
  </si>
  <si>
    <t>0.017 lb/mmbtu</t>
  </si>
  <si>
    <t>EPA AP-42 emission factors were researched to determine if any factors have been updated.  The only change was found to be with combustion of woodwaste and the only factor that has changed is the VOC factor.  That change (-0.0004) was small but reflects the EPA 9/03 update replacing the 3/02 update.</t>
  </si>
  <si>
    <t>Waste Oil</t>
  </si>
  <si>
    <t>The EPA reference documents for the emission factors were previously incorrectly referenced as coming from EPA's AP-42, Tables 1.3-1, -2, and -3.  The reference comes from EPA's AP-42, Tables 1.11-1, -2, and -3 and is being corrected.</t>
  </si>
  <si>
    <t>All but Coal</t>
  </si>
  <si>
    <t>All</t>
  </si>
  <si>
    <t>-</t>
  </si>
  <si>
    <t>Added Lead &amp; PM2.5</t>
  </si>
  <si>
    <t>CDH</t>
  </si>
  <si>
    <r>
      <t>CO</t>
    </r>
    <r>
      <rPr>
        <vertAlign val="subscript"/>
        <sz val="8"/>
        <rFont val="Arial"/>
        <family val="2"/>
      </rPr>
      <t>2</t>
    </r>
  </si>
  <si>
    <r>
      <t>Added CO</t>
    </r>
    <r>
      <rPr>
        <vertAlign val="subscript"/>
        <sz val="8"/>
        <rFont val="Arial"/>
        <family val="2"/>
      </rPr>
      <t>2</t>
    </r>
  </si>
  <si>
    <t>DRC</t>
  </si>
  <si>
    <t xml:space="preserve">All </t>
  </si>
  <si>
    <t>Referenced EPA AP-42 emission factors to determine if any factors and/or derivation methods have been updated and changed those applicable factors and/or methods within the table.</t>
  </si>
  <si>
    <t>JSD</t>
  </si>
  <si>
    <t>Updated Format</t>
  </si>
  <si>
    <t>All but Coal and waste oil</t>
  </si>
  <si>
    <t>GHGs</t>
  </si>
  <si>
    <t>Added separate GHG calculations based on GHG reporting rule 40 CFR 98</t>
  </si>
  <si>
    <t>Fuel Oil</t>
  </si>
  <si>
    <t>Corrected CH4 and N2O factors for fuel oil</t>
  </si>
  <si>
    <t>Removed greenhouse gas emission calculations.</t>
  </si>
  <si>
    <t>MJS</t>
  </si>
  <si>
    <t xml:space="preserve">Edited DHEC to SCDES in all notes. Edited fail, rating out of range message formula for large stationary diesel engine uncontrolled calculator. </t>
  </si>
  <si>
    <t>KAS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</si>
</sst>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00E+00"/>
    <numFmt numFmtId="166" formatCode="#,##0.0000"/>
  </numFmts>
  <fonts count="12" x14ac:knownFonts="1">
    <font>
      <sz val="10"/>
      <name val="Arial"/>
    </font>
    <font>
      <sz val="8"/>
      <name val="Arial"/>
      <family val="2"/>
    </font>
    <font>
      <vertAlign val="subscript"/>
      <sz val="8"/>
      <name val="Arial"/>
      <family val="2"/>
    </font>
    <font>
      <sz val="8"/>
      <color indexed="10"/>
      <name val="Arial"/>
      <family val="2"/>
    </font>
    <font>
      <vertAlign val="superscript"/>
      <sz val="8"/>
      <name val="Arial"/>
      <family val="2"/>
    </font>
    <font>
      <b/>
      <sz val="8"/>
      <name val="Arial"/>
      <family val="2"/>
    </font>
    <font>
      <sz val="8"/>
      <color indexed="53"/>
      <name val="Arial"/>
      <family val="2"/>
    </font>
    <font>
      <b/>
      <vertAlign val="subscript"/>
      <sz val="8"/>
      <name val="Arial"/>
      <family val="2"/>
    </font>
    <font>
      <b/>
      <sz val="8"/>
      <color indexed="61"/>
      <name val="Arial"/>
      <family val="2"/>
    </font>
    <font>
      <b/>
      <sz val="8"/>
      <color indexed="30"/>
      <name val="Arial"/>
      <family val="2"/>
    </font>
    <font>
      <b/>
      <sz val="8"/>
      <color indexed="53"/>
      <name val="Arial"/>
      <family val="2"/>
    </font>
    <font>
      <b/>
      <sz val="8"/>
      <color indexed="25"/>
      <name val="Arial"/>
      <family val="2"/>
    </font>
  </fonts>
  <fills count="3">
    <fill>
      <patternFill patternType="none"/>
    </fill>
    <fill>
      <patternFill patternType="gray125"/>
    </fill>
    <fill>
      <patternFill patternType="solid">
        <fgColor indexed="9"/>
        <bgColor indexed="64"/>
      </patternFill>
    </fill>
  </fills>
  <borders count="62">
    <border>
      <left/>
      <right/>
      <top/>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ck">
        <color indexed="64"/>
      </left>
      <right style="medium">
        <color indexed="64"/>
      </right>
      <top style="thick">
        <color indexed="64"/>
      </top>
      <bottom/>
      <diagonal/>
    </border>
    <border>
      <left/>
      <right/>
      <top style="thick">
        <color indexed="64"/>
      </top>
      <bottom/>
      <diagonal/>
    </border>
    <border>
      <left/>
      <right style="thin">
        <color indexed="64"/>
      </right>
      <top style="thick">
        <color indexed="64"/>
      </top>
      <bottom style="thin">
        <color indexed="64"/>
      </bottom>
      <diagonal/>
    </border>
    <border>
      <left style="dashed">
        <color indexed="64"/>
      </left>
      <right style="thin">
        <color indexed="64"/>
      </right>
      <top style="thick">
        <color indexed="64"/>
      </top>
      <bottom style="thin">
        <color indexed="64"/>
      </bottom>
      <diagonal/>
    </border>
    <border>
      <left/>
      <right style="thick">
        <color indexed="64"/>
      </right>
      <top style="thick">
        <color indexed="64"/>
      </top>
      <bottom/>
      <diagonal/>
    </border>
    <border>
      <left style="thick">
        <color indexed="64"/>
      </left>
      <right style="medium">
        <color indexed="64"/>
      </right>
      <top/>
      <bottom/>
      <diagonal/>
    </border>
    <border>
      <left/>
      <right style="thick">
        <color indexed="64"/>
      </right>
      <top/>
      <bottom/>
      <diagonal/>
    </border>
    <border>
      <left style="thick">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medium">
        <color indexed="64"/>
      </right>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bottom style="thick">
        <color indexed="64"/>
      </bottom>
      <diagonal/>
    </border>
    <border>
      <left style="thin">
        <color indexed="64"/>
      </left>
      <right style="thick">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ck">
        <color indexed="64"/>
      </right>
      <top style="thin">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thick">
        <color indexed="64"/>
      </right>
      <top style="dashed">
        <color indexed="64"/>
      </top>
      <bottom style="medium">
        <color indexed="64"/>
      </bottom>
      <diagonal/>
    </border>
    <border>
      <left style="medium">
        <color indexed="64"/>
      </left>
      <right/>
      <top/>
      <bottom/>
      <diagonal/>
    </border>
    <border>
      <left style="thin">
        <color indexed="64"/>
      </left>
      <right style="thick">
        <color indexed="64"/>
      </right>
      <top style="thin">
        <color indexed="64"/>
      </top>
      <bottom style="medium">
        <color indexed="64"/>
      </bottom>
      <diagonal/>
    </border>
    <border>
      <left style="thin">
        <color indexed="64"/>
      </left>
      <right style="thick">
        <color indexed="64"/>
      </right>
      <top style="thin">
        <color indexed="64"/>
      </top>
      <bottom/>
      <diagonal/>
    </border>
    <border>
      <left/>
      <right style="thick">
        <color indexed="64"/>
      </right>
      <top style="thin">
        <color indexed="64"/>
      </top>
      <bottom style="dashed">
        <color indexed="64"/>
      </bottom>
      <diagonal/>
    </border>
    <border>
      <left/>
      <right style="thick">
        <color indexed="64"/>
      </right>
      <top style="dashed">
        <color indexed="64"/>
      </top>
      <bottom style="medium">
        <color indexed="64"/>
      </bottom>
      <diagonal/>
    </border>
    <border>
      <left style="medium">
        <color indexed="64"/>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thick">
        <color indexed="64"/>
      </right>
      <top/>
      <bottom style="dashed">
        <color indexed="64"/>
      </bottom>
      <diagonal/>
    </border>
    <border>
      <left style="thin">
        <color indexed="64"/>
      </left>
      <right/>
      <top style="medium">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medium">
        <color indexed="64"/>
      </bottom>
      <diagonal/>
    </border>
    <border>
      <left style="thin">
        <color indexed="64"/>
      </left>
      <right style="dashed">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dashed">
        <color indexed="64"/>
      </right>
      <top style="medium">
        <color indexed="64"/>
      </top>
      <bottom style="thin">
        <color indexed="64"/>
      </bottom>
      <diagonal/>
    </border>
    <border>
      <left style="dashed">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42">
    <xf numFmtId="0" fontId="0" fillId="0" borderId="0" xfId="0"/>
    <xf numFmtId="0" fontId="1" fillId="0" borderId="0" xfId="0" applyFont="1"/>
    <xf numFmtId="0" fontId="1" fillId="0" borderId="0" xfId="0" applyFont="1" applyBorder="1"/>
    <xf numFmtId="0" fontId="1" fillId="0" borderId="0" xfId="0" applyFont="1" applyBorder="1" applyAlignment="1">
      <alignment horizontal="center"/>
    </xf>
    <xf numFmtId="2" fontId="1" fillId="0" borderId="0" xfId="0" applyNumberFormat="1" applyFont="1" applyBorder="1" applyAlignment="1">
      <alignment horizontal="center"/>
    </xf>
    <xf numFmtId="0" fontId="1" fillId="0" borderId="0" xfId="0" applyFont="1" applyFill="1"/>
    <xf numFmtId="0" fontId="1" fillId="2" borderId="1" xfId="0" applyFont="1" applyFill="1" applyBorder="1"/>
    <xf numFmtId="0" fontId="1" fillId="2" borderId="0" xfId="0" applyFont="1" applyFill="1" applyBorder="1"/>
    <xf numFmtId="0" fontId="1" fillId="2" borderId="0" xfId="0" applyFont="1" applyFill="1" applyBorder="1" applyAlignment="1">
      <alignment horizontal="center"/>
    </xf>
    <xf numFmtId="0" fontId="1" fillId="0" borderId="2" xfId="0" applyFont="1" applyBorder="1"/>
    <xf numFmtId="0" fontId="1" fillId="0" borderId="0" xfId="0" applyFont="1" applyAlignment="1">
      <alignment horizontal="center" vertical="center"/>
    </xf>
    <xf numFmtId="0" fontId="1" fillId="0" borderId="0" xfId="0" applyFont="1" applyAlignment="1">
      <alignment horizontal="justify" vertical="center" wrapText="1"/>
    </xf>
    <xf numFmtId="2" fontId="1" fillId="2" borderId="0" xfId="0" applyNumberFormat="1" applyFont="1" applyFill="1" applyBorder="1" applyAlignment="1">
      <alignment horizontal="center"/>
    </xf>
    <xf numFmtId="0" fontId="5" fillId="0" borderId="0" xfId="0" applyFont="1"/>
    <xf numFmtId="0" fontId="3" fillId="2" borderId="0" xfId="0" applyFont="1" applyFill="1" applyBorder="1"/>
    <xf numFmtId="0" fontId="5" fillId="0" borderId="3" xfId="0" applyFont="1" applyBorder="1" applyAlignment="1">
      <alignment horizontal="right"/>
    </xf>
    <xf numFmtId="0" fontId="1" fillId="2" borderId="4" xfId="0" applyFont="1" applyFill="1" applyBorder="1"/>
    <xf numFmtId="0" fontId="1" fillId="2" borderId="5" xfId="0" applyFont="1" applyFill="1" applyBorder="1"/>
    <xf numFmtId="0" fontId="1" fillId="2" borderId="6" xfId="0" applyFont="1" applyFill="1" applyBorder="1"/>
    <xf numFmtId="0" fontId="1" fillId="2" borderId="6" xfId="0" applyFont="1" applyFill="1" applyBorder="1" applyAlignment="1">
      <alignment horizontal="center"/>
    </xf>
    <xf numFmtId="0" fontId="1" fillId="2" borderId="7" xfId="0" applyFont="1" applyFill="1" applyBorder="1" applyAlignment="1">
      <alignment horizontal="center"/>
    </xf>
    <xf numFmtId="0" fontId="1" fillId="0" borderId="8" xfId="0" applyFont="1" applyBorder="1"/>
    <xf numFmtId="0" fontId="1" fillId="2" borderId="9" xfId="0" applyFont="1" applyFill="1" applyBorder="1"/>
    <xf numFmtId="0" fontId="5" fillId="0" borderId="10" xfId="0" applyFont="1" applyBorder="1" applyAlignment="1">
      <alignment horizontal="right"/>
    </xf>
    <xf numFmtId="0" fontId="5" fillId="2" borderId="11" xfId="0" applyFont="1" applyFill="1" applyBorder="1" applyAlignment="1">
      <alignment horizontal="center"/>
    </xf>
    <xf numFmtId="0" fontId="5" fillId="2" borderId="12" xfId="0" applyFont="1" applyFill="1" applyBorder="1" applyAlignment="1">
      <alignment horizontal="center"/>
    </xf>
    <xf numFmtId="0" fontId="5" fillId="2" borderId="13" xfId="0" applyFont="1" applyFill="1" applyBorder="1" applyAlignment="1">
      <alignment horizontal="center"/>
    </xf>
    <xf numFmtId="0" fontId="1" fillId="0" borderId="8" xfId="0" applyFont="1" applyBorder="1" applyAlignment="1">
      <alignment horizontal="right"/>
    </xf>
    <xf numFmtId="0" fontId="1" fillId="0" borderId="14" xfId="0" applyFont="1" applyBorder="1" applyAlignment="1">
      <alignment horizontal="right"/>
    </xf>
    <xf numFmtId="0" fontId="1" fillId="2" borderId="15" xfId="0" applyFont="1" applyFill="1" applyBorder="1"/>
    <xf numFmtId="0" fontId="1" fillId="0" borderId="16" xfId="0" applyFont="1" applyBorder="1"/>
    <xf numFmtId="0" fontId="1" fillId="2" borderId="16" xfId="0" applyFont="1" applyFill="1" applyBorder="1"/>
    <xf numFmtId="0" fontId="1" fillId="2" borderId="17" xfId="0" applyFont="1" applyFill="1" applyBorder="1"/>
    <xf numFmtId="0" fontId="3" fillId="2" borderId="18" xfId="0" applyFont="1" applyFill="1" applyBorder="1"/>
    <xf numFmtId="0" fontId="1" fillId="0" borderId="1" xfId="0" applyFont="1" applyBorder="1"/>
    <xf numFmtId="4" fontId="6" fillId="2" borderId="19" xfId="0" applyNumberFormat="1" applyFont="1" applyFill="1" applyBorder="1" applyAlignment="1">
      <alignment horizontal="center"/>
    </xf>
    <xf numFmtId="0" fontId="1" fillId="2" borderId="20" xfId="0" applyFont="1" applyFill="1" applyBorder="1"/>
    <xf numFmtId="4" fontId="6" fillId="2" borderId="4" xfId="0" applyNumberFormat="1" applyFont="1" applyFill="1" applyBorder="1" applyAlignment="1">
      <alignment horizontal="center"/>
    </xf>
    <xf numFmtId="0" fontId="1" fillId="2" borderId="4" xfId="0" applyFont="1" applyFill="1" applyBorder="1" applyAlignment="1">
      <alignment horizontal="center"/>
    </xf>
    <xf numFmtId="0" fontId="1" fillId="2" borderId="2" xfId="0" applyFont="1" applyFill="1" applyBorder="1"/>
    <xf numFmtId="0" fontId="3" fillId="2" borderId="7" xfId="0" applyFont="1" applyFill="1" applyBorder="1" applyAlignment="1">
      <alignment horizontal="left"/>
    </xf>
    <xf numFmtId="0" fontId="1" fillId="2" borderId="21" xfId="0" applyFont="1" applyFill="1" applyBorder="1"/>
    <xf numFmtId="0" fontId="5" fillId="2" borderId="22" xfId="0" applyFont="1" applyFill="1" applyBorder="1" applyAlignment="1">
      <alignment horizontal="center"/>
    </xf>
    <xf numFmtId="0" fontId="8" fillId="2" borderId="23" xfId="0" applyFont="1" applyFill="1" applyBorder="1" applyAlignment="1">
      <alignment horizontal="center"/>
    </xf>
    <xf numFmtId="3" fontId="8" fillId="2" borderId="23" xfId="0" applyNumberFormat="1" applyFont="1" applyFill="1" applyBorder="1" applyAlignment="1">
      <alignment horizontal="center"/>
    </xf>
    <xf numFmtId="164" fontId="9" fillId="0" borderId="24" xfId="0" applyNumberFormat="1" applyFont="1" applyBorder="1" applyAlignment="1">
      <alignment horizontal="center"/>
    </xf>
    <xf numFmtId="164" fontId="9" fillId="0" borderId="25" xfId="0" applyNumberFormat="1" applyFont="1" applyBorder="1" applyAlignment="1">
      <alignment horizontal="center"/>
    </xf>
    <xf numFmtId="166" fontId="9" fillId="0" borderId="26" xfId="0" applyNumberFormat="1" applyFont="1" applyBorder="1" applyAlignment="1">
      <alignment horizontal="center"/>
    </xf>
    <xf numFmtId="2" fontId="9" fillId="0" borderId="28" xfId="0" applyNumberFormat="1" applyFont="1" applyBorder="1" applyAlignment="1">
      <alignment horizontal="center"/>
    </xf>
    <xf numFmtId="2" fontId="9" fillId="0" borderId="29" xfId="0" applyNumberFormat="1" applyFont="1" applyBorder="1" applyAlignment="1">
      <alignment horizontal="center"/>
    </xf>
    <xf numFmtId="4" fontId="9" fillId="0" borderId="30" xfId="0" applyNumberFormat="1" applyFont="1" applyBorder="1" applyAlignment="1">
      <alignment horizontal="center"/>
    </xf>
    <xf numFmtId="0" fontId="1" fillId="2" borderId="32" xfId="0" applyFont="1" applyFill="1" applyBorder="1"/>
    <xf numFmtId="3" fontId="11" fillId="2" borderId="23" xfId="0" applyNumberFormat="1" applyFont="1" applyFill="1" applyBorder="1" applyAlignment="1">
      <alignment horizontal="center"/>
    </xf>
    <xf numFmtId="11" fontId="11" fillId="2" borderId="33" xfId="0" applyNumberFormat="1" applyFont="1" applyFill="1" applyBorder="1" applyAlignment="1">
      <alignment horizontal="center"/>
    </xf>
    <xf numFmtId="0" fontId="11" fillId="2" borderId="23" xfId="0" applyFont="1" applyFill="1" applyBorder="1" applyAlignment="1">
      <alignment horizontal="center"/>
    </xf>
    <xf numFmtId="0" fontId="11" fillId="2" borderId="33" xfId="0" applyFont="1" applyFill="1" applyBorder="1" applyAlignment="1">
      <alignment horizontal="center"/>
    </xf>
    <xf numFmtId="0" fontId="1" fillId="0" borderId="4" xfId="0" applyFont="1" applyBorder="1"/>
    <xf numFmtId="0" fontId="1" fillId="0" borderId="18" xfId="0" applyFont="1" applyBorder="1"/>
    <xf numFmtId="11" fontId="8" fillId="2" borderId="23" xfId="0" applyNumberFormat="1" applyFont="1" applyFill="1" applyBorder="1" applyAlignment="1">
      <alignment horizontal="center"/>
    </xf>
    <xf numFmtId="0" fontId="8" fillId="2" borderId="34" xfId="0" applyFont="1" applyFill="1" applyBorder="1" applyAlignment="1">
      <alignment horizontal="center"/>
    </xf>
    <xf numFmtId="164" fontId="9" fillId="0" borderId="24" xfId="0" applyNumberFormat="1" applyFont="1" applyBorder="1"/>
    <xf numFmtId="164" fontId="9" fillId="0" borderId="25" xfId="0" applyNumberFormat="1" applyFont="1" applyBorder="1"/>
    <xf numFmtId="164" fontId="9" fillId="0" borderId="35" xfId="0" applyNumberFormat="1" applyFont="1" applyBorder="1"/>
    <xf numFmtId="2" fontId="9" fillId="0" borderId="28" xfId="0" applyNumberFormat="1" applyFont="1" applyBorder="1"/>
    <xf numFmtId="2" fontId="9" fillId="0" borderId="29" xfId="0" applyNumberFormat="1" applyFont="1" applyBorder="1"/>
    <xf numFmtId="2" fontId="9" fillId="0" borderId="36" xfId="0" applyNumberFormat="1" applyFont="1" applyBorder="1"/>
    <xf numFmtId="11" fontId="8" fillId="0" borderId="37" xfId="0" applyNumberFormat="1" applyFont="1" applyBorder="1" applyAlignment="1">
      <alignment horizontal="center"/>
    </xf>
    <xf numFmtId="11" fontId="8" fillId="0" borderId="38" xfId="0" applyNumberFormat="1" applyFont="1" applyBorder="1" applyAlignment="1">
      <alignment horizontal="center"/>
    </xf>
    <xf numFmtId="0" fontId="8" fillId="0" borderId="38" xfId="0" applyFont="1" applyBorder="1" applyAlignment="1">
      <alignment horizontal="center"/>
    </xf>
    <xf numFmtId="11" fontId="8" fillId="2" borderId="38" xfId="0" applyNumberFormat="1" applyFont="1" applyFill="1" applyBorder="1" applyAlignment="1">
      <alignment horizontal="center"/>
    </xf>
    <xf numFmtId="0" fontId="8" fillId="2" borderId="39" xfId="0" applyFont="1" applyFill="1" applyBorder="1" applyAlignment="1">
      <alignment horizontal="center"/>
    </xf>
    <xf numFmtId="0" fontId="8" fillId="0" borderId="28" xfId="0" applyFont="1" applyBorder="1" applyAlignment="1">
      <alignment horizontal="center"/>
    </xf>
    <xf numFmtId="0" fontId="8" fillId="0" borderId="29" xfId="0" applyFont="1" applyBorder="1" applyAlignment="1">
      <alignment horizontal="center"/>
    </xf>
    <xf numFmtId="0" fontId="8" fillId="2" borderId="29" xfId="0" applyFont="1" applyFill="1" applyBorder="1" applyAlignment="1">
      <alignment horizontal="center"/>
    </xf>
    <xf numFmtId="0" fontId="8" fillId="2" borderId="31" xfId="0" applyFont="1" applyFill="1" applyBorder="1" applyAlignment="1">
      <alignment horizontal="center"/>
    </xf>
    <xf numFmtId="0" fontId="8" fillId="2" borderId="23" xfId="0" applyNumberFormat="1" applyFont="1" applyFill="1" applyBorder="1" applyAlignment="1">
      <alignment horizontal="center"/>
    </xf>
    <xf numFmtId="0" fontId="8" fillId="2" borderId="27" xfId="0" applyFont="1" applyFill="1" applyBorder="1" applyAlignment="1">
      <alignment horizontal="center"/>
    </xf>
    <xf numFmtId="164" fontId="8" fillId="2" borderId="23" xfId="0" applyNumberFormat="1" applyFont="1" applyFill="1" applyBorder="1" applyAlignment="1">
      <alignment horizontal="center"/>
    </xf>
    <xf numFmtId="0" fontId="1" fillId="2" borderId="0" xfId="0" applyFont="1" applyFill="1" applyBorder="1" applyAlignment="1">
      <alignment horizontal="left"/>
    </xf>
    <xf numFmtId="2" fontId="1" fillId="2" borderId="0" xfId="0" applyNumberFormat="1" applyFont="1" applyFill="1" applyBorder="1" applyAlignment="1">
      <alignment horizontal="left"/>
    </xf>
    <xf numFmtId="11" fontId="9" fillId="0" borderId="29" xfId="0" applyNumberFormat="1" applyFont="1" applyBorder="1" applyAlignment="1">
      <alignment horizontal="center"/>
    </xf>
    <xf numFmtId="165" fontId="9" fillId="0" borderId="25" xfId="0" applyNumberFormat="1" applyFont="1" applyBorder="1" applyAlignment="1">
      <alignment horizontal="center"/>
    </xf>
    <xf numFmtId="3" fontId="11" fillId="2" borderId="34" xfId="0" applyNumberFormat="1" applyFont="1" applyFill="1" applyBorder="1" applyAlignment="1">
      <alignment horizontal="center"/>
    </xf>
    <xf numFmtId="166" fontId="9" fillId="0" borderId="35" xfId="0" applyNumberFormat="1" applyFont="1" applyBorder="1" applyAlignment="1">
      <alignment horizontal="center"/>
    </xf>
    <xf numFmtId="4" fontId="9" fillId="0" borderId="36" xfId="0" applyNumberFormat="1" applyFont="1" applyBorder="1" applyAlignment="1">
      <alignment horizontal="center"/>
    </xf>
    <xf numFmtId="0" fontId="5" fillId="2" borderId="40" xfId="0" applyFont="1" applyFill="1" applyBorder="1" applyAlignment="1">
      <alignment horizontal="center"/>
    </xf>
    <xf numFmtId="0" fontId="1" fillId="2" borderId="18" xfId="0" applyFont="1" applyFill="1" applyBorder="1"/>
    <xf numFmtId="3" fontId="11" fillId="2" borderId="1" xfId="0" applyNumberFormat="1" applyFont="1" applyFill="1" applyBorder="1" applyAlignment="1">
      <alignment horizontal="center"/>
    </xf>
    <xf numFmtId="3" fontId="9" fillId="0" borderId="41" xfId="0" applyNumberFormat="1" applyFont="1" applyBorder="1" applyAlignment="1">
      <alignment horizontal="center"/>
    </xf>
    <xf numFmtId="3" fontId="9" fillId="0" borderId="42" xfId="0" applyNumberFormat="1" applyFont="1" applyBorder="1" applyAlignment="1">
      <alignment horizontal="center"/>
    </xf>
    <xf numFmtId="1" fontId="11" fillId="2" borderId="33" xfId="0" applyNumberFormat="1" applyFont="1" applyFill="1" applyBorder="1" applyAlignment="1">
      <alignment horizontal="center"/>
    </xf>
    <xf numFmtId="4" fontId="10" fillId="2" borderId="43" xfId="0" applyNumberFormat="1" applyFont="1" applyFill="1" applyBorder="1" applyAlignment="1" applyProtection="1">
      <alignment horizontal="center"/>
      <protection locked="0"/>
    </xf>
    <xf numFmtId="3" fontId="10" fillId="0" borderId="1" xfId="0" applyNumberFormat="1" applyFont="1" applyBorder="1" applyAlignment="1" applyProtection="1">
      <alignment horizontal="center"/>
      <protection locked="0"/>
    </xf>
    <xf numFmtId="3" fontId="10" fillId="0" borderId="1" xfId="0" applyNumberFormat="1" applyFont="1" applyBorder="1" applyProtection="1">
      <protection locked="0"/>
    </xf>
    <xf numFmtId="0" fontId="10" fillId="2" borderId="1" xfId="0" applyFont="1" applyFill="1" applyBorder="1" applyAlignment="1" applyProtection="1">
      <alignment horizontal="center"/>
      <protection locked="0"/>
    </xf>
    <xf numFmtId="0" fontId="10" fillId="0" borderId="1" xfId="0" applyNumberFormat="1" applyFont="1" applyBorder="1" applyProtection="1">
      <protection locked="0"/>
    </xf>
    <xf numFmtId="0" fontId="10" fillId="0" borderId="33" xfId="0" applyNumberFormat="1" applyFont="1" applyBorder="1" applyProtection="1">
      <protection locked="0"/>
    </xf>
    <xf numFmtId="3" fontId="10" fillId="0" borderId="23" xfId="0" applyNumberFormat="1" applyFont="1" applyBorder="1" applyAlignment="1" applyProtection="1">
      <alignment horizont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justify" vertical="center" wrapText="1"/>
      <protection locked="0"/>
    </xf>
    <xf numFmtId="0" fontId="5" fillId="0" borderId="44" xfId="0" applyFont="1" applyBorder="1" applyAlignment="1">
      <alignment horizontal="center" vertical="center"/>
    </xf>
    <xf numFmtId="0" fontId="5" fillId="0" borderId="44" xfId="0" applyFont="1" applyBorder="1" applyAlignment="1">
      <alignment horizontal="center" vertical="center" wrapText="1"/>
    </xf>
    <xf numFmtId="0" fontId="1" fillId="0" borderId="44" xfId="0" applyFont="1" applyBorder="1" applyAlignment="1">
      <alignment horizontal="center" vertical="center"/>
    </xf>
    <xf numFmtId="14" fontId="1" fillId="0" borderId="44" xfId="0" applyNumberFormat="1" applyFont="1" applyBorder="1" applyAlignment="1">
      <alignment horizontal="center" vertical="center"/>
    </xf>
    <xf numFmtId="0" fontId="1" fillId="0" borderId="44" xfId="0" applyFont="1" applyBorder="1" applyAlignment="1">
      <alignment horizontal="justify" vertical="center" wrapText="1"/>
    </xf>
    <xf numFmtId="0" fontId="1" fillId="2" borderId="44" xfId="0" applyFont="1" applyFill="1" applyBorder="1" applyAlignment="1">
      <alignment horizontal="center"/>
    </xf>
    <xf numFmtId="14" fontId="1" fillId="0" borderId="44" xfId="0" applyNumberFormat="1" applyFont="1" applyBorder="1" applyAlignment="1" applyProtection="1">
      <alignment horizontal="center" vertical="center"/>
      <protection locked="0"/>
    </xf>
    <xf numFmtId="0" fontId="1" fillId="0" borderId="44" xfId="0" applyFont="1" applyBorder="1" applyAlignment="1" applyProtection="1">
      <alignment horizontal="center" vertical="center"/>
      <protection locked="0"/>
    </xf>
    <xf numFmtId="0" fontId="1" fillId="0" borderId="44" xfId="0" applyFont="1" applyBorder="1" applyAlignment="1" applyProtection="1">
      <alignment horizontal="justify" vertical="center" wrapText="1"/>
      <protection locked="0"/>
    </xf>
    <xf numFmtId="0" fontId="5" fillId="0" borderId="45" xfId="0" applyFont="1" applyBorder="1" applyAlignment="1">
      <alignment horizontal="right"/>
    </xf>
    <xf numFmtId="0" fontId="1" fillId="2" borderId="46" xfId="0" applyFont="1" applyFill="1" applyBorder="1"/>
    <xf numFmtId="4" fontId="10" fillId="2" borderId="47" xfId="0" applyNumberFormat="1" applyFont="1" applyFill="1" applyBorder="1" applyAlignment="1" applyProtection="1">
      <alignment horizontal="center"/>
      <protection locked="0"/>
    </xf>
    <xf numFmtId="0" fontId="1" fillId="2" borderId="48" xfId="0" applyFont="1" applyFill="1" applyBorder="1" applyAlignment="1">
      <alignment horizontal="center"/>
    </xf>
    <xf numFmtId="4" fontId="6" fillId="2" borderId="40" xfId="0" applyNumberFormat="1" applyFont="1" applyFill="1" applyBorder="1" applyAlignment="1">
      <alignment horizontal="center"/>
    </xf>
    <xf numFmtId="0" fontId="1" fillId="2" borderId="49" xfId="0" applyFont="1" applyFill="1" applyBorder="1"/>
    <xf numFmtId="4" fontId="6" fillId="2" borderId="46" xfId="0" applyNumberFormat="1" applyFont="1" applyFill="1" applyBorder="1" applyAlignment="1">
      <alignment horizontal="center"/>
    </xf>
    <xf numFmtId="0" fontId="1" fillId="2" borderId="46" xfId="0" applyFont="1" applyFill="1" applyBorder="1" applyAlignment="1">
      <alignment horizontal="center"/>
    </xf>
    <xf numFmtId="0" fontId="3" fillId="2" borderId="50" xfId="0" applyFont="1" applyFill="1" applyBorder="1" applyAlignment="1">
      <alignment horizontal="left"/>
    </xf>
    <xf numFmtId="0" fontId="1" fillId="0" borderId="51" xfId="0" applyFont="1" applyBorder="1"/>
    <xf numFmtId="0" fontId="1" fillId="2" borderId="52" xfId="0" applyFont="1" applyFill="1" applyBorder="1"/>
    <xf numFmtId="0" fontId="5" fillId="2" borderId="53" xfId="0" applyFont="1" applyFill="1" applyBorder="1" applyAlignment="1">
      <alignment horizontal="center"/>
    </xf>
    <xf numFmtId="0" fontId="1" fillId="0" borderId="54" xfId="0" applyFont="1" applyBorder="1" applyAlignment="1">
      <alignment horizontal="right"/>
    </xf>
    <xf numFmtId="0" fontId="11" fillId="2" borderId="55" xfId="0" applyFont="1" applyFill="1" applyBorder="1" applyAlignment="1">
      <alignment horizontal="center"/>
    </xf>
    <xf numFmtId="0" fontId="5" fillId="2" borderId="56" xfId="0" applyFont="1" applyFill="1" applyBorder="1" applyAlignment="1">
      <alignment horizontal="center"/>
    </xf>
    <xf numFmtId="0" fontId="1" fillId="0" borderId="51" xfId="0" applyFont="1" applyBorder="1" applyAlignment="1">
      <alignment horizontal="right"/>
    </xf>
    <xf numFmtId="0" fontId="1" fillId="2" borderId="59" xfId="0" applyFont="1" applyFill="1" applyBorder="1"/>
    <xf numFmtId="0" fontId="1" fillId="0" borderId="60" xfId="0" applyFont="1" applyBorder="1"/>
    <xf numFmtId="0" fontId="1" fillId="2" borderId="60" xfId="0" applyFont="1" applyFill="1" applyBorder="1"/>
    <xf numFmtId="0" fontId="1" fillId="2" borderId="61" xfId="0" applyFont="1" applyFill="1" applyBorder="1"/>
    <xf numFmtId="0" fontId="1" fillId="0" borderId="0" xfId="0" applyFont="1" applyAlignment="1">
      <alignment horizontal="right"/>
    </xf>
    <xf numFmtId="165" fontId="9" fillId="2" borderId="57" xfId="0" applyNumberFormat="1" applyFont="1" applyFill="1" applyBorder="1" applyAlignment="1">
      <alignment horizontal="center"/>
    </xf>
    <xf numFmtId="11" fontId="9" fillId="2" borderId="58" xfId="0" applyNumberFormat="1" applyFont="1" applyFill="1" applyBorder="1" applyAlignment="1">
      <alignment horizontal="center"/>
    </xf>
    <xf numFmtId="165" fontId="9" fillId="2" borderId="27" xfId="0" applyNumberFormat="1" applyFont="1" applyFill="1" applyBorder="1" applyAlignment="1">
      <alignment horizontal="center"/>
    </xf>
    <xf numFmtId="11" fontId="9" fillId="2" borderId="31" xfId="0" applyNumberFormat="1" applyFont="1" applyFill="1" applyBorder="1" applyAlignment="1">
      <alignment horizontal="center"/>
    </xf>
    <xf numFmtId="3" fontId="6" fillId="0" borderId="1" xfId="0" applyNumberFormat="1" applyFont="1" applyBorder="1" applyProtection="1">
      <protection locked="0"/>
    </xf>
    <xf numFmtId="0" fontId="3" fillId="0" borderId="0" xfId="0" applyFont="1"/>
    <xf numFmtId="0" fontId="3" fillId="0" borderId="0" xfId="0" applyFont="1" applyFill="1" applyBorder="1"/>
    <xf numFmtId="0" fontId="3" fillId="0" borderId="0" xfId="0" applyFont="1" applyFill="1"/>
    <xf numFmtId="0" fontId="3" fillId="2" borderId="32" xfId="0" applyFont="1" applyFill="1" applyBorder="1"/>
    <xf numFmtId="0" fontId="3" fillId="0" borderId="18" xfId="0" applyFont="1" applyBorder="1"/>
    <xf numFmtId="0" fontId="3" fillId="0" borderId="0" xfId="0" applyFont="1" applyBorder="1"/>
    <xf numFmtId="0" fontId="3" fillId="0" borderId="0" xfId="0" applyNumberFormat="1" applyFont="1"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9858C-C4BB-42F7-90CD-FAC0D391749A}">
  <dimension ref="B1:O95"/>
  <sheetViews>
    <sheetView showGridLines="0" showRowColHeaders="0" tabSelected="1" zoomScaleNormal="110" workbookViewId="0">
      <selection activeCell="D7" sqref="D7"/>
    </sheetView>
  </sheetViews>
  <sheetFormatPr defaultColWidth="9.140625" defaultRowHeight="14.1" customHeight="1" x14ac:dyDescent="0.2"/>
  <cols>
    <col min="1" max="1" width="3.28515625" style="1" customWidth="1"/>
    <col min="2" max="2" width="15.7109375" style="1" customWidth="1"/>
    <col min="3" max="3" width="9.5703125" style="1" customWidth="1"/>
    <col min="4" max="9" width="7.7109375" style="1" customWidth="1"/>
    <col min="10" max="10" width="11.5703125" style="1" customWidth="1"/>
    <col min="11" max="11" width="10.140625" style="1" customWidth="1"/>
    <col min="12" max="16384" width="9.140625" style="1"/>
  </cols>
  <sheetData>
    <row r="1" spans="2:15" ht="14.1" customHeight="1" x14ac:dyDescent="0.2">
      <c r="B1" s="1" t="s">
        <v>0</v>
      </c>
      <c r="C1" s="1" t="s">
        <v>1</v>
      </c>
      <c r="E1" s="1" t="s">
        <v>2</v>
      </c>
      <c r="H1" s="1" t="s">
        <v>3</v>
      </c>
    </row>
    <row r="2" spans="2:15" ht="14.1" customHeight="1" x14ac:dyDescent="0.2">
      <c r="C2" s="1" t="s">
        <v>4</v>
      </c>
      <c r="E2" s="1" t="s">
        <v>5</v>
      </c>
      <c r="H2" s="1" t="s">
        <v>6</v>
      </c>
    </row>
    <row r="3" spans="2:15" ht="14.1" customHeight="1" x14ac:dyDescent="0.2">
      <c r="C3" s="1" t="s">
        <v>7</v>
      </c>
      <c r="E3" s="1" t="s">
        <v>8</v>
      </c>
      <c r="H3" s="1" t="s">
        <v>9</v>
      </c>
    </row>
    <row r="4" spans="2:15" ht="14.1" customHeight="1" x14ac:dyDescent="0.2">
      <c r="C4" s="1" t="s">
        <v>10</v>
      </c>
      <c r="H4" s="141" t="s">
        <v>11</v>
      </c>
      <c r="I4" s="141"/>
      <c r="J4" s="141"/>
      <c r="K4" s="141"/>
      <c r="L4" s="141"/>
      <c r="M4" s="141"/>
      <c r="N4" s="141"/>
      <c r="O4" s="141"/>
    </row>
    <row r="5" spans="2:15" ht="14.1" customHeight="1" x14ac:dyDescent="0.2">
      <c r="B5" s="7"/>
      <c r="C5" s="8"/>
      <c r="D5" s="8"/>
      <c r="E5" s="7"/>
      <c r="F5" s="8"/>
      <c r="G5" s="12"/>
      <c r="H5" s="141"/>
      <c r="I5" s="141"/>
      <c r="J5" s="141"/>
      <c r="K5" s="141"/>
      <c r="L5" s="141"/>
      <c r="M5" s="141"/>
      <c r="N5" s="141"/>
      <c r="O5" s="141"/>
    </row>
    <row r="6" spans="2:15" ht="22.5" customHeight="1" thickBot="1" x14ac:dyDescent="0.25">
      <c r="B6" s="14" t="s">
        <v>12</v>
      </c>
      <c r="C6" s="8"/>
      <c r="D6" s="8"/>
      <c r="E6" s="7"/>
      <c r="F6" s="8"/>
      <c r="G6" s="12"/>
      <c r="H6" s="141"/>
      <c r="I6" s="141"/>
      <c r="J6" s="141"/>
      <c r="K6" s="141"/>
      <c r="L6" s="141"/>
      <c r="M6" s="141"/>
      <c r="N6" s="141"/>
      <c r="O6" s="141"/>
    </row>
    <row r="7" spans="2:15" ht="14.1" customHeight="1" x14ac:dyDescent="0.2">
      <c r="B7" s="109" t="s">
        <v>13</v>
      </c>
      <c r="C7" s="110" t="s">
        <v>14</v>
      </c>
      <c r="D7" s="111"/>
      <c r="E7" s="112" t="s">
        <v>15</v>
      </c>
      <c r="F7" s="113"/>
      <c r="G7" s="114"/>
      <c r="H7" s="115"/>
      <c r="I7" s="116"/>
      <c r="J7" s="116"/>
      <c r="K7" s="117"/>
    </row>
    <row r="8" spans="2:15" ht="14.1" customHeight="1" thickBot="1" x14ac:dyDescent="0.25">
      <c r="B8" s="118"/>
      <c r="C8" s="2" t="s">
        <v>16</v>
      </c>
      <c r="D8" s="92">
        <v>8760</v>
      </c>
      <c r="E8" s="2"/>
      <c r="F8" s="34" t="s">
        <v>17</v>
      </c>
      <c r="G8" s="93">
        <v>1020</v>
      </c>
      <c r="H8" s="9"/>
      <c r="I8" s="39"/>
      <c r="J8" s="7"/>
      <c r="K8" s="119"/>
    </row>
    <row r="9" spans="2:15" ht="14.1" customHeight="1" x14ac:dyDescent="0.2">
      <c r="B9" s="109" t="s">
        <v>18</v>
      </c>
      <c r="C9" s="24" t="s">
        <v>19</v>
      </c>
      <c r="D9" s="25" t="s">
        <v>20</v>
      </c>
      <c r="E9" s="25" t="s">
        <v>21</v>
      </c>
      <c r="F9" s="25" t="s">
        <v>22</v>
      </c>
      <c r="G9" s="25" t="s">
        <v>23</v>
      </c>
      <c r="H9" s="25" t="s">
        <v>24</v>
      </c>
      <c r="I9" s="25" t="s">
        <v>25</v>
      </c>
      <c r="J9" s="85" t="s">
        <v>26</v>
      </c>
      <c r="K9" s="120" t="s">
        <v>27</v>
      </c>
    </row>
    <row r="10" spans="2:15" ht="14.1" customHeight="1" thickBot="1" x14ac:dyDescent="0.25">
      <c r="B10" s="121" t="s">
        <v>28</v>
      </c>
      <c r="C10" s="54">
        <v>7.6</v>
      </c>
      <c r="D10" s="54">
        <v>7.6</v>
      </c>
      <c r="E10" s="54">
        <v>7.6</v>
      </c>
      <c r="F10" s="54">
        <v>0.6</v>
      </c>
      <c r="G10" s="54">
        <v>100</v>
      </c>
      <c r="H10" s="54">
        <v>84</v>
      </c>
      <c r="I10" s="54">
        <v>5.5</v>
      </c>
      <c r="J10" s="87">
        <v>120000</v>
      </c>
      <c r="K10" s="122">
        <v>5.0000000000000001E-4</v>
      </c>
    </row>
    <row r="11" spans="2:15" ht="14.1" customHeight="1" x14ac:dyDescent="0.2">
      <c r="B11" s="109" t="s">
        <v>29</v>
      </c>
      <c r="C11" s="24" t="s">
        <v>19</v>
      </c>
      <c r="D11" s="25" t="s">
        <v>20</v>
      </c>
      <c r="E11" s="25" t="s">
        <v>21</v>
      </c>
      <c r="F11" s="25" t="s">
        <v>22</v>
      </c>
      <c r="G11" s="25" t="s">
        <v>23</v>
      </c>
      <c r="H11" s="25" t="s">
        <v>24</v>
      </c>
      <c r="I11" s="25" t="s">
        <v>25</v>
      </c>
      <c r="J11" s="85" t="s">
        <v>26</v>
      </c>
      <c r="K11" s="123" t="s">
        <v>27</v>
      </c>
    </row>
    <row r="12" spans="2:15" ht="14.1" customHeight="1" x14ac:dyDescent="0.2">
      <c r="B12" s="124" t="s">
        <v>30</v>
      </c>
      <c r="C12" s="45" t="str">
        <f>IF($D$7&lt;&gt;"",$D$7*C10/$G$8,"No Input")</f>
        <v>No Input</v>
      </c>
      <c r="D12" s="46" t="str">
        <f t="shared" ref="D12:I12" si="0">IF($D$7&lt;&gt;"",$D$7*D10/$G$8,"No Input")</f>
        <v>No Input</v>
      </c>
      <c r="E12" s="46" t="str">
        <f t="shared" si="0"/>
        <v>No Input</v>
      </c>
      <c r="F12" s="46" t="str">
        <f t="shared" si="0"/>
        <v>No Input</v>
      </c>
      <c r="G12" s="46" t="str">
        <f t="shared" si="0"/>
        <v>No Input</v>
      </c>
      <c r="H12" s="46" t="str">
        <f t="shared" si="0"/>
        <v>No Input</v>
      </c>
      <c r="I12" s="46" t="str">
        <f t="shared" si="0"/>
        <v>No Input</v>
      </c>
      <c r="J12" s="88" t="str">
        <f>IF($D$7&lt;&gt;"",$D$7*J10/$G$8,"No Input")</f>
        <v>No Input</v>
      </c>
      <c r="K12" s="130" t="str">
        <f>IF($D$7&lt;&gt;"",$D$7*K10/$G$8,"No Input")</f>
        <v>No Input</v>
      </c>
    </row>
    <row r="13" spans="2:15" ht="14.1" customHeight="1" thickBot="1" x14ac:dyDescent="0.25">
      <c r="B13" s="121" t="s">
        <v>31</v>
      </c>
      <c r="C13" s="48" t="str">
        <f>IF(C12="No Input","No Input",C12*$D$8/2000)</f>
        <v>No Input</v>
      </c>
      <c r="D13" s="49" t="str">
        <f t="shared" ref="D13:K13" si="1">IF(D12="No Input","No Input",D12*$D$8/2000)</f>
        <v>No Input</v>
      </c>
      <c r="E13" s="49" t="str">
        <f t="shared" si="1"/>
        <v>No Input</v>
      </c>
      <c r="F13" s="49" t="str">
        <f t="shared" si="1"/>
        <v>No Input</v>
      </c>
      <c r="G13" s="49" t="str">
        <f t="shared" si="1"/>
        <v>No Input</v>
      </c>
      <c r="H13" s="49" t="str">
        <f t="shared" si="1"/>
        <v>No Input</v>
      </c>
      <c r="I13" s="49" t="str">
        <f t="shared" si="1"/>
        <v>No Input</v>
      </c>
      <c r="J13" s="89" t="str">
        <f>IF(J12="No Input","No Input",J12*$D$8/2000)</f>
        <v>No Input</v>
      </c>
      <c r="K13" s="131" t="str">
        <f t="shared" si="1"/>
        <v>No Input</v>
      </c>
    </row>
    <row r="14" spans="2:15" ht="14.1" customHeight="1" thickBot="1" x14ac:dyDescent="0.25">
      <c r="B14" s="125" t="s">
        <v>32</v>
      </c>
      <c r="C14" s="126"/>
      <c r="D14" s="126"/>
      <c r="E14" s="126"/>
      <c r="F14" s="126"/>
      <c r="G14" s="126"/>
      <c r="H14" s="126"/>
      <c r="I14" s="127"/>
      <c r="J14" s="127"/>
      <c r="K14" s="128"/>
    </row>
    <row r="15" spans="2:15" ht="14.1" customHeight="1" x14ac:dyDescent="0.2">
      <c r="B15" s="7"/>
      <c r="C15" s="8"/>
      <c r="D15" s="8"/>
      <c r="E15" s="7"/>
      <c r="F15" s="8"/>
      <c r="G15" s="12"/>
      <c r="H15" s="79"/>
      <c r="I15" s="12"/>
      <c r="J15" s="12"/>
      <c r="K15" s="12"/>
    </row>
    <row r="16" spans="2:15" ht="14.1" customHeight="1" thickBot="1" x14ac:dyDescent="0.25">
      <c r="B16" s="14" t="s">
        <v>33</v>
      </c>
      <c r="C16" s="8"/>
      <c r="D16" s="8"/>
      <c r="E16" s="7"/>
      <c r="F16" s="8"/>
      <c r="G16" s="12"/>
      <c r="H16" s="79" t="str">
        <f>IF(D17&lt;&gt;"",IF(ISNUMBER(D17),IF(D17&lt;100,"","&lt;-Fail, Not in range"),"Fail, Rating not a number"),"")</f>
        <v/>
      </c>
      <c r="I16" s="12"/>
      <c r="J16" s="12"/>
      <c r="K16" s="12"/>
    </row>
    <row r="17" spans="2:11" ht="14.1" customHeight="1" thickTop="1" x14ac:dyDescent="0.2">
      <c r="B17" s="15" t="s">
        <v>13</v>
      </c>
      <c r="C17" s="16" t="s">
        <v>14</v>
      </c>
      <c r="D17" s="91"/>
      <c r="E17" s="19" t="s">
        <v>15</v>
      </c>
      <c r="F17" s="35"/>
      <c r="G17" s="36"/>
      <c r="H17" s="37"/>
      <c r="I17" s="38"/>
      <c r="J17" s="38"/>
      <c r="K17" s="40"/>
    </row>
    <row r="18" spans="2:11" ht="14.1" customHeight="1" thickBot="1" x14ac:dyDescent="0.25">
      <c r="B18" s="21"/>
      <c r="C18" s="2" t="s">
        <v>16</v>
      </c>
      <c r="D18" s="92">
        <v>8760</v>
      </c>
      <c r="E18" s="2"/>
      <c r="F18" s="34" t="s">
        <v>17</v>
      </c>
      <c r="G18" s="93">
        <v>1020</v>
      </c>
      <c r="H18" s="9"/>
      <c r="I18" s="39"/>
      <c r="J18" s="7"/>
      <c r="K18" s="22"/>
    </row>
    <row r="19" spans="2:11" ht="14.1" customHeight="1" x14ac:dyDescent="0.2">
      <c r="B19" s="23" t="s">
        <v>18</v>
      </c>
      <c r="C19" s="24" t="s">
        <v>19</v>
      </c>
      <c r="D19" s="25" t="s">
        <v>20</v>
      </c>
      <c r="E19" s="25" t="s">
        <v>21</v>
      </c>
      <c r="F19" s="25" t="s">
        <v>22</v>
      </c>
      <c r="G19" s="25" t="s">
        <v>23</v>
      </c>
      <c r="H19" s="25" t="s">
        <v>24</v>
      </c>
      <c r="I19" s="25" t="s">
        <v>25</v>
      </c>
      <c r="J19" s="85" t="s">
        <v>26</v>
      </c>
      <c r="K19" s="26" t="s">
        <v>27</v>
      </c>
    </row>
    <row r="20" spans="2:11" ht="14.1" customHeight="1" thickBot="1" x14ac:dyDescent="0.25">
      <c r="B20" s="28" t="s">
        <v>28</v>
      </c>
      <c r="C20" s="43">
        <v>7.6</v>
      </c>
      <c r="D20" s="43">
        <v>7.6</v>
      </c>
      <c r="E20" s="43">
        <v>7.6</v>
      </c>
      <c r="F20" s="43">
        <v>0.6</v>
      </c>
      <c r="G20" s="43">
        <v>50</v>
      </c>
      <c r="H20" s="43">
        <v>84</v>
      </c>
      <c r="I20" s="43">
        <v>5.5</v>
      </c>
      <c r="J20" s="87">
        <v>120000</v>
      </c>
      <c r="K20" s="55">
        <v>5.0000000000000001E-4</v>
      </c>
    </row>
    <row r="21" spans="2:11" ht="14.1" customHeight="1" x14ac:dyDescent="0.2">
      <c r="B21" s="23" t="s">
        <v>29</v>
      </c>
      <c r="C21" s="24" t="s">
        <v>19</v>
      </c>
      <c r="D21" s="25" t="s">
        <v>20</v>
      </c>
      <c r="E21" s="25" t="s">
        <v>21</v>
      </c>
      <c r="F21" s="25" t="s">
        <v>22</v>
      </c>
      <c r="G21" s="25" t="s">
        <v>23</v>
      </c>
      <c r="H21" s="25" t="s">
        <v>24</v>
      </c>
      <c r="I21" s="25" t="s">
        <v>25</v>
      </c>
      <c r="J21" s="85" t="s">
        <v>26</v>
      </c>
      <c r="K21" s="42" t="s">
        <v>27</v>
      </c>
    </row>
    <row r="22" spans="2:11" ht="14.1" customHeight="1" x14ac:dyDescent="0.2">
      <c r="B22" s="27" t="s">
        <v>30</v>
      </c>
      <c r="C22" s="45" t="str">
        <f>IF($D$17&lt;&gt;"",$D$17*C20/$G$18,"No Input")</f>
        <v>No Input</v>
      </c>
      <c r="D22" s="46" t="str">
        <f t="shared" ref="D22:K22" si="2">IF($D$17&lt;&gt;"",$D$17*D20/$G$18,"No Input")</f>
        <v>No Input</v>
      </c>
      <c r="E22" s="46" t="str">
        <f t="shared" si="2"/>
        <v>No Input</v>
      </c>
      <c r="F22" s="46" t="str">
        <f t="shared" si="2"/>
        <v>No Input</v>
      </c>
      <c r="G22" s="46" t="str">
        <f t="shared" si="2"/>
        <v>No Input</v>
      </c>
      <c r="H22" s="46" t="str">
        <f t="shared" si="2"/>
        <v>No Input</v>
      </c>
      <c r="I22" s="46" t="str">
        <f t="shared" si="2"/>
        <v>No Input</v>
      </c>
      <c r="J22" s="88" t="str">
        <f>IF($D$17&lt;&gt;"",$D$17*J20/$G$18,"No Input")</f>
        <v>No Input</v>
      </c>
      <c r="K22" s="132" t="str">
        <f t="shared" si="2"/>
        <v>No Input</v>
      </c>
    </row>
    <row r="23" spans="2:11" ht="14.1" customHeight="1" thickBot="1" x14ac:dyDescent="0.25">
      <c r="B23" s="28" t="s">
        <v>31</v>
      </c>
      <c r="C23" s="48" t="str">
        <f>IF(C22="No Input","No Input",C22*$D$18/2000)</f>
        <v>No Input</v>
      </c>
      <c r="D23" s="49" t="str">
        <f t="shared" ref="D23:K23" si="3">IF(D22="No Input","No Input",D22*$D$18/2000)</f>
        <v>No Input</v>
      </c>
      <c r="E23" s="49" t="str">
        <f t="shared" si="3"/>
        <v>No Input</v>
      </c>
      <c r="F23" s="49" t="str">
        <f t="shared" si="3"/>
        <v>No Input</v>
      </c>
      <c r="G23" s="49" t="str">
        <f t="shared" si="3"/>
        <v>No Input</v>
      </c>
      <c r="H23" s="49" t="str">
        <f t="shared" si="3"/>
        <v>No Input</v>
      </c>
      <c r="I23" s="49" t="str">
        <f t="shared" si="3"/>
        <v>No Input</v>
      </c>
      <c r="J23" s="89" t="str">
        <f>IF(J22="No Input","No Input",J22*$D$18/2000)</f>
        <v>No Input</v>
      </c>
      <c r="K23" s="133" t="str">
        <f t="shared" si="3"/>
        <v>No Input</v>
      </c>
    </row>
    <row r="24" spans="2:11" ht="14.1" customHeight="1" thickBot="1" x14ac:dyDescent="0.25">
      <c r="B24" s="29" t="s">
        <v>32</v>
      </c>
      <c r="C24" s="30"/>
      <c r="D24" s="30"/>
      <c r="E24" s="30"/>
      <c r="F24" s="30"/>
      <c r="G24" s="30"/>
      <c r="H24" s="30"/>
      <c r="I24" s="31"/>
      <c r="J24" s="86"/>
      <c r="K24" s="41"/>
    </row>
    <row r="25" spans="2:11" ht="14.1" customHeight="1" thickTop="1" x14ac:dyDescent="0.2">
      <c r="B25" s="2"/>
      <c r="C25" s="3"/>
      <c r="D25" s="3"/>
      <c r="E25" s="2"/>
      <c r="F25" s="3"/>
      <c r="G25" s="4"/>
      <c r="H25" s="4"/>
      <c r="I25" s="4"/>
      <c r="J25" s="4"/>
      <c r="K25" s="4"/>
    </row>
    <row r="26" spans="2:11" ht="14.1" customHeight="1" thickBot="1" x14ac:dyDescent="0.25">
      <c r="B26" s="14" t="s">
        <v>34</v>
      </c>
      <c r="C26" s="8"/>
      <c r="D26" s="8"/>
      <c r="E26" s="7"/>
      <c r="F26" s="8"/>
      <c r="G26" s="12"/>
      <c r="H26" s="79" t="str">
        <f>IF(D27&lt;&gt;"",IF(ISNUMBER(D27),IF(D27&lt;100,"","&lt;-Fail, Not in range"),"Fail, Rating not a number"),"")</f>
        <v/>
      </c>
      <c r="I26" s="12"/>
      <c r="J26" s="12"/>
      <c r="K26" s="12"/>
    </row>
    <row r="27" spans="2:11" ht="14.1" customHeight="1" thickTop="1" x14ac:dyDescent="0.2">
      <c r="B27" s="15" t="s">
        <v>13</v>
      </c>
      <c r="C27" s="16" t="s">
        <v>14</v>
      </c>
      <c r="D27" s="91"/>
      <c r="E27" s="19" t="s">
        <v>15</v>
      </c>
      <c r="F27" s="35"/>
      <c r="G27" s="36"/>
      <c r="H27" s="37"/>
      <c r="I27" s="38"/>
      <c r="J27" s="38"/>
      <c r="K27" s="40"/>
    </row>
    <row r="28" spans="2:11" ht="14.1" customHeight="1" thickBot="1" x14ac:dyDescent="0.25">
      <c r="B28" s="21"/>
      <c r="C28" s="2" t="s">
        <v>16</v>
      </c>
      <c r="D28" s="92">
        <v>8760</v>
      </c>
      <c r="E28" s="2"/>
      <c r="F28" s="34" t="s">
        <v>17</v>
      </c>
      <c r="G28" s="93">
        <v>1020</v>
      </c>
      <c r="H28" s="9"/>
      <c r="I28" s="39"/>
      <c r="J28" s="7"/>
      <c r="K28" s="22"/>
    </row>
    <row r="29" spans="2:11" ht="14.1" customHeight="1" x14ac:dyDescent="0.2">
      <c r="B29" s="23" t="s">
        <v>18</v>
      </c>
      <c r="C29" s="24" t="s">
        <v>19</v>
      </c>
      <c r="D29" s="25" t="s">
        <v>20</v>
      </c>
      <c r="E29" s="25" t="s">
        <v>21</v>
      </c>
      <c r="F29" s="25" t="s">
        <v>22</v>
      </c>
      <c r="G29" s="25" t="s">
        <v>23</v>
      </c>
      <c r="H29" s="25" t="s">
        <v>24</v>
      </c>
      <c r="I29" s="25" t="s">
        <v>25</v>
      </c>
      <c r="J29" s="85" t="s">
        <v>26</v>
      </c>
      <c r="K29" s="26" t="s">
        <v>27</v>
      </c>
    </row>
    <row r="30" spans="2:11" ht="14.1" customHeight="1" thickBot="1" x14ac:dyDescent="0.25">
      <c r="B30" s="28" t="s">
        <v>28</v>
      </c>
      <c r="C30" s="43">
        <v>7.6</v>
      </c>
      <c r="D30" s="43">
        <v>7.6</v>
      </c>
      <c r="E30" s="43">
        <v>7.6</v>
      </c>
      <c r="F30" s="43">
        <v>0.6</v>
      </c>
      <c r="G30" s="43">
        <v>32</v>
      </c>
      <c r="H30" s="43">
        <v>84</v>
      </c>
      <c r="I30" s="43">
        <v>5.5</v>
      </c>
      <c r="J30" s="87">
        <v>120000</v>
      </c>
      <c r="K30" s="55">
        <v>5.0000000000000001E-4</v>
      </c>
    </row>
    <row r="31" spans="2:11" ht="14.1" customHeight="1" x14ac:dyDescent="0.2">
      <c r="B31" s="23" t="s">
        <v>29</v>
      </c>
      <c r="C31" s="24" t="s">
        <v>19</v>
      </c>
      <c r="D31" s="25" t="s">
        <v>20</v>
      </c>
      <c r="E31" s="25" t="s">
        <v>21</v>
      </c>
      <c r="F31" s="25" t="s">
        <v>22</v>
      </c>
      <c r="G31" s="25" t="s">
        <v>23</v>
      </c>
      <c r="H31" s="25" t="s">
        <v>24</v>
      </c>
      <c r="I31" s="25" t="s">
        <v>25</v>
      </c>
      <c r="J31" s="85" t="s">
        <v>26</v>
      </c>
      <c r="K31" s="42" t="s">
        <v>27</v>
      </c>
    </row>
    <row r="32" spans="2:11" ht="14.1" customHeight="1" x14ac:dyDescent="0.2">
      <c r="B32" s="27" t="s">
        <v>30</v>
      </c>
      <c r="C32" s="45" t="str">
        <f>IF($D$27&lt;&gt;"",$D$27*C30/$G$28,"No Input")</f>
        <v>No Input</v>
      </c>
      <c r="D32" s="46" t="str">
        <f t="shared" ref="D32:K32" si="4">IF($D$27&lt;&gt;"",$D$27*D30/$G$28,"No Input")</f>
        <v>No Input</v>
      </c>
      <c r="E32" s="46" t="str">
        <f t="shared" si="4"/>
        <v>No Input</v>
      </c>
      <c r="F32" s="46" t="str">
        <f t="shared" si="4"/>
        <v>No Input</v>
      </c>
      <c r="G32" s="46" t="str">
        <f t="shared" si="4"/>
        <v>No Input</v>
      </c>
      <c r="H32" s="46" t="str">
        <f t="shared" si="4"/>
        <v>No Input</v>
      </c>
      <c r="I32" s="46" t="str">
        <f t="shared" si="4"/>
        <v>No Input</v>
      </c>
      <c r="J32" s="88" t="str">
        <f>IF($D$27&lt;&gt;"",$D$27*J30/$G$28,"No Input")</f>
        <v>No Input</v>
      </c>
      <c r="K32" s="132" t="str">
        <f t="shared" si="4"/>
        <v>No Input</v>
      </c>
    </row>
    <row r="33" spans="2:11" ht="14.1" customHeight="1" thickBot="1" x14ac:dyDescent="0.25">
      <c r="B33" s="28" t="s">
        <v>31</v>
      </c>
      <c r="C33" s="48" t="str">
        <f>IF(C32="No Input","No Input",C32*$D$28/2000)</f>
        <v>No Input</v>
      </c>
      <c r="D33" s="49" t="str">
        <f t="shared" ref="D33:K33" si="5">IF(D32="No Input","No Input",D32*$D$28/2000)</f>
        <v>No Input</v>
      </c>
      <c r="E33" s="49" t="str">
        <f t="shared" si="5"/>
        <v>No Input</v>
      </c>
      <c r="F33" s="49" t="str">
        <f t="shared" si="5"/>
        <v>No Input</v>
      </c>
      <c r="G33" s="49" t="str">
        <f t="shared" si="5"/>
        <v>No Input</v>
      </c>
      <c r="H33" s="49" t="str">
        <f t="shared" si="5"/>
        <v>No Input</v>
      </c>
      <c r="I33" s="49" t="str">
        <f t="shared" si="5"/>
        <v>No Input</v>
      </c>
      <c r="J33" s="89" t="str">
        <f>IF(J32="No Input","No Input",J32*$D$28/2000)</f>
        <v>No Input</v>
      </c>
      <c r="K33" s="133" t="str">
        <f t="shared" si="5"/>
        <v>No Input</v>
      </c>
    </row>
    <row r="34" spans="2:11" ht="14.1" customHeight="1" thickBot="1" x14ac:dyDescent="0.25">
      <c r="B34" s="29" t="s">
        <v>32</v>
      </c>
      <c r="C34" s="30"/>
      <c r="D34" s="30"/>
      <c r="E34" s="30"/>
      <c r="F34" s="30"/>
      <c r="G34" s="30"/>
      <c r="H34" s="30"/>
      <c r="I34" s="31"/>
      <c r="J34" s="86"/>
      <c r="K34" s="41"/>
    </row>
    <row r="35" spans="2:11" ht="14.1" customHeight="1" thickTop="1" x14ac:dyDescent="0.2"/>
    <row r="36" spans="2:11" ht="14.1" customHeight="1" thickBot="1" x14ac:dyDescent="0.25">
      <c r="B36" s="14" t="s">
        <v>35</v>
      </c>
      <c r="C36" s="8"/>
      <c r="D36" s="8"/>
      <c r="E36" s="7"/>
      <c r="F36" s="8"/>
      <c r="G36" s="12"/>
      <c r="H36" s="79" t="str">
        <f>IF(D37&lt;&gt;"",IF(ISNUMBER(D37),IF(D37&gt;=100,"","&lt;-Fail, Not in range"),"Fail, Rating not a number"),"")</f>
        <v/>
      </c>
      <c r="I36" s="12"/>
      <c r="J36" s="12"/>
      <c r="K36" s="12"/>
    </row>
    <row r="37" spans="2:11" ht="14.1" customHeight="1" thickTop="1" x14ac:dyDescent="0.2">
      <c r="B37" s="15" t="s">
        <v>13</v>
      </c>
      <c r="C37" s="16" t="s">
        <v>14</v>
      </c>
      <c r="D37" s="91"/>
      <c r="E37" s="19" t="s">
        <v>15</v>
      </c>
      <c r="F37" s="35"/>
      <c r="G37" s="36"/>
      <c r="H37" s="37"/>
      <c r="I37" s="38"/>
      <c r="J37" s="38"/>
      <c r="K37" s="40"/>
    </row>
    <row r="38" spans="2:11" ht="14.1" customHeight="1" thickBot="1" x14ac:dyDescent="0.25">
      <c r="B38" s="21"/>
      <c r="C38" s="2" t="s">
        <v>16</v>
      </c>
      <c r="D38" s="92">
        <v>8760</v>
      </c>
      <c r="E38" s="2"/>
      <c r="F38" s="34" t="s">
        <v>17</v>
      </c>
      <c r="G38" s="134">
        <v>1020</v>
      </c>
      <c r="H38" s="9"/>
      <c r="I38" s="39"/>
      <c r="J38" s="7"/>
      <c r="K38" s="22"/>
    </row>
    <row r="39" spans="2:11" ht="14.1" customHeight="1" x14ac:dyDescent="0.2">
      <c r="B39" s="23" t="s">
        <v>18</v>
      </c>
      <c r="C39" s="24" t="s">
        <v>19</v>
      </c>
      <c r="D39" s="25" t="s">
        <v>20</v>
      </c>
      <c r="E39" s="25" t="s">
        <v>21</v>
      </c>
      <c r="F39" s="25" t="s">
        <v>22</v>
      </c>
      <c r="G39" s="25" t="s">
        <v>23</v>
      </c>
      <c r="H39" s="25" t="s">
        <v>24</v>
      </c>
      <c r="I39" s="25" t="s">
        <v>25</v>
      </c>
      <c r="J39" s="85" t="s">
        <v>26</v>
      </c>
      <c r="K39" s="26" t="s">
        <v>27</v>
      </c>
    </row>
    <row r="40" spans="2:11" ht="14.1" customHeight="1" thickBot="1" x14ac:dyDescent="0.25">
      <c r="B40" s="28" t="s">
        <v>28</v>
      </c>
      <c r="C40" s="43">
        <v>7.6</v>
      </c>
      <c r="D40" s="43">
        <v>7.6</v>
      </c>
      <c r="E40" s="43">
        <v>7.6</v>
      </c>
      <c r="F40" s="43">
        <v>0.6</v>
      </c>
      <c r="G40" s="43">
        <v>280</v>
      </c>
      <c r="H40" s="43">
        <v>84</v>
      </c>
      <c r="I40" s="43">
        <v>5.5</v>
      </c>
      <c r="J40" s="87">
        <v>120000</v>
      </c>
      <c r="K40" s="55">
        <v>5.0000000000000001E-4</v>
      </c>
    </row>
    <row r="41" spans="2:11" ht="14.1" customHeight="1" x14ac:dyDescent="0.2">
      <c r="B41" s="23" t="s">
        <v>29</v>
      </c>
      <c r="C41" s="24" t="s">
        <v>19</v>
      </c>
      <c r="D41" s="25" t="s">
        <v>20</v>
      </c>
      <c r="E41" s="25" t="s">
        <v>21</v>
      </c>
      <c r="F41" s="25" t="s">
        <v>22</v>
      </c>
      <c r="G41" s="25" t="s">
        <v>23</v>
      </c>
      <c r="H41" s="25" t="s">
        <v>24</v>
      </c>
      <c r="I41" s="25" t="s">
        <v>25</v>
      </c>
      <c r="J41" s="85" t="s">
        <v>26</v>
      </c>
      <c r="K41" s="42" t="s">
        <v>27</v>
      </c>
    </row>
    <row r="42" spans="2:11" ht="14.1" customHeight="1" x14ac:dyDescent="0.2">
      <c r="B42" s="27" t="s">
        <v>30</v>
      </c>
      <c r="C42" s="45" t="str">
        <f>IF($D$37&lt;&gt;"",$D$37*C40/$G$38,"No Input")</f>
        <v>No Input</v>
      </c>
      <c r="D42" s="46" t="str">
        <f t="shared" ref="D42:K42" si="6">IF($D$37&lt;&gt;"",$D$37*D40/$G$38,"No Input")</f>
        <v>No Input</v>
      </c>
      <c r="E42" s="46" t="str">
        <f t="shared" si="6"/>
        <v>No Input</v>
      </c>
      <c r="F42" s="46" t="str">
        <f t="shared" si="6"/>
        <v>No Input</v>
      </c>
      <c r="G42" s="46" t="str">
        <f t="shared" si="6"/>
        <v>No Input</v>
      </c>
      <c r="H42" s="46" t="str">
        <f t="shared" si="6"/>
        <v>No Input</v>
      </c>
      <c r="I42" s="46" t="str">
        <f t="shared" si="6"/>
        <v>No Input</v>
      </c>
      <c r="J42" s="88" t="str">
        <f>IF($D$37&lt;&gt;"",$D$37*J40/$G$38,"No Input")</f>
        <v>No Input</v>
      </c>
      <c r="K42" s="132" t="str">
        <f t="shared" si="6"/>
        <v>No Input</v>
      </c>
    </row>
    <row r="43" spans="2:11" ht="14.1" customHeight="1" thickBot="1" x14ac:dyDescent="0.25">
      <c r="B43" s="28" t="s">
        <v>31</v>
      </c>
      <c r="C43" s="48" t="str">
        <f>IF(C42="No Input","No Input",C42*$D$38/2000)</f>
        <v>No Input</v>
      </c>
      <c r="D43" s="49" t="str">
        <f t="shared" ref="D43:K43" si="7">IF(D42="No Input","No Input",D42*$D$38/2000)</f>
        <v>No Input</v>
      </c>
      <c r="E43" s="49" t="str">
        <f t="shared" si="7"/>
        <v>No Input</v>
      </c>
      <c r="F43" s="49" t="str">
        <f t="shared" si="7"/>
        <v>No Input</v>
      </c>
      <c r="G43" s="49" t="str">
        <f t="shared" si="7"/>
        <v>No Input</v>
      </c>
      <c r="H43" s="49" t="str">
        <f t="shared" si="7"/>
        <v>No Input</v>
      </c>
      <c r="I43" s="49" t="str">
        <f t="shared" si="7"/>
        <v>No Input</v>
      </c>
      <c r="J43" s="89" t="str">
        <f>IF(J42="No Input","No Input",J42*$D$38/2000)</f>
        <v>No Input</v>
      </c>
      <c r="K43" s="133" t="str">
        <f t="shared" si="7"/>
        <v>No Input</v>
      </c>
    </row>
    <row r="44" spans="2:11" ht="14.1" customHeight="1" thickBot="1" x14ac:dyDescent="0.25">
      <c r="B44" s="29" t="s">
        <v>32</v>
      </c>
      <c r="C44" s="30"/>
      <c r="D44" s="30"/>
      <c r="E44" s="30"/>
      <c r="F44" s="30"/>
      <c r="G44" s="30"/>
      <c r="H44" s="30"/>
      <c r="I44" s="31"/>
      <c r="J44" s="86"/>
      <c r="K44" s="41"/>
    </row>
    <row r="45" spans="2:11" ht="14.1" customHeight="1" thickTop="1" x14ac:dyDescent="0.2"/>
    <row r="46" spans="2:11" ht="14.1" customHeight="1" thickBot="1" x14ac:dyDescent="0.25">
      <c r="B46" s="14" t="s">
        <v>36</v>
      </c>
      <c r="C46" s="8"/>
      <c r="D46" s="8"/>
      <c r="E46" s="7"/>
      <c r="F46" s="8"/>
      <c r="G46" s="12"/>
      <c r="H46" s="79" t="str">
        <f>IF(D47&lt;&gt;"",IF(ISNUMBER(D47),IF(D47&gt;=100,"","&lt;-Fail, Not in range"),"Fail, Rating not a number"),"")</f>
        <v/>
      </c>
      <c r="I46" s="12"/>
      <c r="J46" s="12"/>
      <c r="K46" s="12"/>
    </row>
    <row r="47" spans="2:11" ht="14.1" customHeight="1" thickTop="1" x14ac:dyDescent="0.2">
      <c r="B47" s="15" t="s">
        <v>13</v>
      </c>
      <c r="C47" s="16" t="s">
        <v>14</v>
      </c>
      <c r="D47" s="91"/>
      <c r="E47" s="19" t="s">
        <v>15</v>
      </c>
      <c r="F47" s="35"/>
      <c r="G47" s="36"/>
      <c r="H47" s="37"/>
      <c r="I47" s="38"/>
      <c r="J47" s="38"/>
      <c r="K47" s="40"/>
    </row>
    <row r="48" spans="2:11" ht="14.1" customHeight="1" thickBot="1" x14ac:dyDescent="0.25">
      <c r="B48" s="21"/>
      <c r="C48" s="2" t="s">
        <v>16</v>
      </c>
      <c r="D48" s="92">
        <v>8760</v>
      </c>
      <c r="E48" s="2"/>
      <c r="F48" s="34" t="s">
        <v>17</v>
      </c>
      <c r="G48" s="93">
        <v>1020</v>
      </c>
      <c r="H48" s="9"/>
      <c r="I48" s="39"/>
      <c r="J48" s="7"/>
      <c r="K48" s="22"/>
    </row>
    <row r="49" spans="2:11" ht="14.1" customHeight="1" x14ac:dyDescent="0.2">
      <c r="B49" s="23" t="s">
        <v>18</v>
      </c>
      <c r="C49" s="24" t="s">
        <v>19</v>
      </c>
      <c r="D49" s="25" t="s">
        <v>20</v>
      </c>
      <c r="E49" s="25" t="s">
        <v>21</v>
      </c>
      <c r="F49" s="25" t="s">
        <v>22</v>
      </c>
      <c r="G49" s="25" t="s">
        <v>23</v>
      </c>
      <c r="H49" s="25" t="s">
        <v>24</v>
      </c>
      <c r="I49" s="25" t="s">
        <v>25</v>
      </c>
      <c r="J49" s="85" t="s">
        <v>26</v>
      </c>
      <c r="K49" s="26" t="s">
        <v>27</v>
      </c>
    </row>
    <row r="50" spans="2:11" ht="14.1" customHeight="1" thickBot="1" x14ac:dyDescent="0.25">
      <c r="B50" s="28" t="s">
        <v>28</v>
      </c>
      <c r="C50" s="43">
        <v>7.6</v>
      </c>
      <c r="D50" s="43">
        <v>7.6</v>
      </c>
      <c r="E50" s="43">
        <v>7.6</v>
      </c>
      <c r="F50" s="43">
        <v>0.6</v>
      </c>
      <c r="G50" s="43">
        <v>190</v>
      </c>
      <c r="H50" s="43">
        <v>84</v>
      </c>
      <c r="I50" s="43">
        <v>5.5</v>
      </c>
      <c r="J50" s="87">
        <v>120000</v>
      </c>
      <c r="K50" s="55">
        <v>5.0000000000000001E-4</v>
      </c>
    </row>
    <row r="51" spans="2:11" ht="14.1" customHeight="1" x14ac:dyDescent="0.2">
      <c r="B51" s="23" t="s">
        <v>29</v>
      </c>
      <c r="C51" s="24" t="s">
        <v>19</v>
      </c>
      <c r="D51" s="25" t="s">
        <v>20</v>
      </c>
      <c r="E51" s="25" t="s">
        <v>21</v>
      </c>
      <c r="F51" s="25" t="s">
        <v>22</v>
      </c>
      <c r="G51" s="25" t="s">
        <v>23</v>
      </c>
      <c r="H51" s="25" t="s">
        <v>24</v>
      </c>
      <c r="I51" s="25" t="s">
        <v>25</v>
      </c>
      <c r="J51" s="85" t="s">
        <v>26</v>
      </c>
      <c r="K51" s="42" t="s">
        <v>27</v>
      </c>
    </row>
    <row r="52" spans="2:11" ht="14.1" customHeight="1" x14ac:dyDescent="0.2">
      <c r="B52" s="27" t="s">
        <v>30</v>
      </c>
      <c r="C52" s="45" t="str">
        <f>IF($D$47&lt;&gt;"",$D$47*C50/$G$48,"No Input")</f>
        <v>No Input</v>
      </c>
      <c r="D52" s="46" t="str">
        <f t="shared" ref="D52:K52" si="8">IF($D$47&lt;&gt;"",$D$47*D50/$G$48,"No Input")</f>
        <v>No Input</v>
      </c>
      <c r="E52" s="46" t="str">
        <f t="shared" si="8"/>
        <v>No Input</v>
      </c>
      <c r="F52" s="46" t="str">
        <f t="shared" si="8"/>
        <v>No Input</v>
      </c>
      <c r="G52" s="46" t="str">
        <f t="shared" si="8"/>
        <v>No Input</v>
      </c>
      <c r="H52" s="46" t="str">
        <f t="shared" si="8"/>
        <v>No Input</v>
      </c>
      <c r="I52" s="46" t="str">
        <f t="shared" si="8"/>
        <v>No Input</v>
      </c>
      <c r="J52" s="88" t="str">
        <f>IF($D$47&lt;&gt;"",$D$47*J50/$G$48,"No Input")</f>
        <v>No Input</v>
      </c>
      <c r="K52" s="132" t="str">
        <f t="shared" si="8"/>
        <v>No Input</v>
      </c>
    </row>
    <row r="53" spans="2:11" ht="14.1" customHeight="1" thickBot="1" x14ac:dyDescent="0.25">
      <c r="B53" s="28" t="s">
        <v>31</v>
      </c>
      <c r="C53" s="48" t="str">
        <f>IF(C52="No Input","No Input",C52*$D$48/2000)</f>
        <v>No Input</v>
      </c>
      <c r="D53" s="49" t="str">
        <f t="shared" ref="D53:K53" si="9">IF(D52="No Input","No Input",D52*$D$48/2000)</f>
        <v>No Input</v>
      </c>
      <c r="E53" s="49" t="str">
        <f t="shared" si="9"/>
        <v>No Input</v>
      </c>
      <c r="F53" s="49" t="str">
        <f t="shared" si="9"/>
        <v>No Input</v>
      </c>
      <c r="G53" s="49" t="str">
        <f t="shared" si="9"/>
        <v>No Input</v>
      </c>
      <c r="H53" s="49" t="str">
        <f t="shared" si="9"/>
        <v>No Input</v>
      </c>
      <c r="I53" s="49" t="str">
        <f t="shared" si="9"/>
        <v>No Input</v>
      </c>
      <c r="J53" s="89" t="str">
        <f>IF(J52="No Input","No Input",J52*$D$48/2000)</f>
        <v>No Input</v>
      </c>
      <c r="K53" s="133" t="str">
        <f t="shared" si="9"/>
        <v>No Input</v>
      </c>
    </row>
    <row r="54" spans="2:11" ht="14.1" customHeight="1" thickBot="1" x14ac:dyDescent="0.25">
      <c r="B54" s="29" t="s">
        <v>32</v>
      </c>
      <c r="C54" s="30"/>
      <c r="D54" s="30"/>
      <c r="E54" s="30"/>
      <c r="F54" s="30"/>
      <c r="G54" s="30"/>
      <c r="H54" s="30"/>
      <c r="I54" s="31"/>
      <c r="J54" s="86"/>
      <c r="K54" s="41"/>
    </row>
    <row r="55" spans="2:11" ht="14.1" customHeight="1" thickTop="1" x14ac:dyDescent="0.2"/>
    <row r="56" spans="2:11" ht="14.1" customHeight="1" thickBot="1" x14ac:dyDescent="0.25">
      <c r="B56" s="14" t="s">
        <v>37</v>
      </c>
      <c r="C56" s="8"/>
      <c r="D56" s="8"/>
      <c r="E56" s="7"/>
      <c r="F56" s="8"/>
      <c r="G56" s="12"/>
      <c r="H56" s="79" t="str">
        <f>IF(D57&lt;&gt;"",IF(ISNUMBER(D57),IF(D57&gt;=100,"","&lt;-Fail, Not in range"),"Fail, Rating not a number"),"")</f>
        <v/>
      </c>
      <c r="I56" s="12"/>
      <c r="J56" s="12"/>
      <c r="K56" s="12"/>
    </row>
    <row r="57" spans="2:11" ht="14.1" customHeight="1" thickTop="1" x14ac:dyDescent="0.2">
      <c r="B57" s="15" t="s">
        <v>13</v>
      </c>
      <c r="C57" s="16" t="s">
        <v>14</v>
      </c>
      <c r="D57" s="91"/>
      <c r="E57" s="19" t="s">
        <v>15</v>
      </c>
      <c r="F57" s="35"/>
      <c r="G57" s="36"/>
      <c r="H57" s="37"/>
      <c r="I57" s="38"/>
      <c r="J57" s="38"/>
      <c r="K57" s="40"/>
    </row>
    <row r="58" spans="2:11" ht="14.1" customHeight="1" thickBot="1" x14ac:dyDescent="0.25">
      <c r="B58" s="21"/>
      <c r="C58" s="2" t="s">
        <v>16</v>
      </c>
      <c r="D58" s="92">
        <v>8760</v>
      </c>
      <c r="E58" s="2"/>
      <c r="F58" s="34" t="s">
        <v>17</v>
      </c>
      <c r="G58" s="93">
        <v>1020</v>
      </c>
      <c r="H58" s="9"/>
      <c r="I58" s="39"/>
      <c r="J58" s="7"/>
      <c r="K58" s="22"/>
    </row>
    <row r="59" spans="2:11" ht="14.1" customHeight="1" x14ac:dyDescent="0.2">
      <c r="B59" s="23" t="s">
        <v>18</v>
      </c>
      <c r="C59" s="24" t="s">
        <v>19</v>
      </c>
      <c r="D59" s="25" t="s">
        <v>20</v>
      </c>
      <c r="E59" s="25" t="s">
        <v>21</v>
      </c>
      <c r="F59" s="25" t="s">
        <v>22</v>
      </c>
      <c r="G59" s="25" t="s">
        <v>23</v>
      </c>
      <c r="H59" s="25" t="s">
        <v>24</v>
      </c>
      <c r="I59" s="25" t="s">
        <v>25</v>
      </c>
      <c r="J59" s="85" t="s">
        <v>26</v>
      </c>
      <c r="K59" s="26" t="s">
        <v>27</v>
      </c>
    </row>
    <row r="60" spans="2:11" ht="14.1" customHeight="1" thickBot="1" x14ac:dyDescent="0.25">
      <c r="B60" s="28" t="s">
        <v>28</v>
      </c>
      <c r="C60" s="43">
        <v>7.6</v>
      </c>
      <c r="D60" s="43">
        <v>7.6</v>
      </c>
      <c r="E60" s="43">
        <v>7.6</v>
      </c>
      <c r="F60" s="43">
        <v>0.6</v>
      </c>
      <c r="G60" s="43">
        <v>140</v>
      </c>
      <c r="H60" s="43">
        <v>84</v>
      </c>
      <c r="I60" s="43">
        <v>5.5</v>
      </c>
      <c r="J60" s="87">
        <v>120000</v>
      </c>
      <c r="K60" s="55">
        <v>5.0000000000000001E-4</v>
      </c>
    </row>
    <row r="61" spans="2:11" ht="14.1" customHeight="1" x14ac:dyDescent="0.2">
      <c r="B61" s="23" t="s">
        <v>29</v>
      </c>
      <c r="C61" s="24" t="s">
        <v>19</v>
      </c>
      <c r="D61" s="25" t="s">
        <v>20</v>
      </c>
      <c r="E61" s="25" t="s">
        <v>21</v>
      </c>
      <c r="F61" s="25" t="s">
        <v>22</v>
      </c>
      <c r="G61" s="25" t="s">
        <v>23</v>
      </c>
      <c r="H61" s="25" t="s">
        <v>24</v>
      </c>
      <c r="I61" s="25" t="s">
        <v>25</v>
      </c>
      <c r="J61" s="85" t="s">
        <v>26</v>
      </c>
      <c r="K61" s="42" t="s">
        <v>27</v>
      </c>
    </row>
    <row r="62" spans="2:11" ht="14.1" customHeight="1" x14ac:dyDescent="0.2">
      <c r="B62" s="27" t="s">
        <v>30</v>
      </c>
      <c r="C62" s="45" t="str">
        <f>IF($D$57&lt;&gt;"",$D$57*C60/$G$58,"No Input")</f>
        <v>No Input</v>
      </c>
      <c r="D62" s="46" t="str">
        <f t="shared" ref="D62:K62" si="10">IF($D$57&lt;&gt;"",$D$57*D60/$G$58,"No Input")</f>
        <v>No Input</v>
      </c>
      <c r="E62" s="46" t="str">
        <f t="shared" si="10"/>
        <v>No Input</v>
      </c>
      <c r="F62" s="46" t="str">
        <f t="shared" si="10"/>
        <v>No Input</v>
      </c>
      <c r="G62" s="46" t="str">
        <f t="shared" si="10"/>
        <v>No Input</v>
      </c>
      <c r="H62" s="46" t="str">
        <f t="shared" si="10"/>
        <v>No Input</v>
      </c>
      <c r="I62" s="46" t="str">
        <f t="shared" si="10"/>
        <v>No Input</v>
      </c>
      <c r="J62" s="88" t="str">
        <f>IF($D$57&lt;&gt;"",$D$57*J60/$G$58,"No Input")</f>
        <v>No Input</v>
      </c>
      <c r="K62" s="132" t="str">
        <f t="shared" si="10"/>
        <v>No Input</v>
      </c>
    </row>
    <row r="63" spans="2:11" ht="14.1" customHeight="1" thickBot="1" x14ac:dyDescent="0.25">
      <c r="B63" s="28" t="s">
        <v>31</v>
      </c>
      <c r="C63" s="48" t="str">
        <f>IF(C62="No Input","No Input",C62*$D$58/2000)</f>
        <v>No Input</v>
      </c>
      <c r="D63" s="49" t="str">
        <f t="shared" ref="D63:K63" si="11">IF(D62="No Input","No Input",D62*$D$58/2000)</f>
        <v>No Input</v>
      </c>
      <c r="E63" s="49" t="str">
        <f t="shared" si="11"/>
        <v>No Input</v>
      </c>
      <c r="F63" s="49" t="str">
        <f t="shared" si="11"/>
        <v>No Input</v>
      </c>
      <c r="G63" s="49" t="str">
        <f t="shared" si="11"/>
        <v>No Input</v>
      </c>
      <c r="H63" s="49" t="str">
        <f t="shared" si="11"/>
        <v>No Input</v>
      </c>
      <c r="I63" s="49" t="str">
        <f t="shared" si="11"/>
        <v>No Input</v>
      </c>
      <c r="J63" s="89" t="str">
        <f>IF(J62="No Input","No Input",J62*$D$58/2000)</f>
        <v>No Input</v>
      </c>
      <c r="K63" s="133" t="str">
        <f t="shared" si="11"/>
        <v>No Input</v>
      </c>
    </row>
    <row r="64" spans="2:11" ht="14.1" customHeight="1" thickBot="1" x14ac:dyDescent="0.25">
      <c r="B64" s="29" t="s">
        <v>32</v>
      </c>
      <c r="C64" s="30"/>
      <c r="D64" s="30"/>
      <c r="E64" s="30"/>
      <c r="F64" s="30"/>
      <c r="G64" s="30"/>
      <c r="H64" s="30"/>
      <c r="I64" s="31"/>
      <c r="J64" s="86"/>
      <c r="K64" s="41"/>
    </row>
    <row r="65" spans="2:11" ht="14.1" customHeight="1" thickTop="1" x14ac:dyDescent="0.2"/>
    <row r="66" spans="2:11" ht="14.1" customHeight="1" thickBot="1" x14ac:dyDescent="0.25">
      <c r="B66" s="14" t="s">
        <v>38</v>
      </c>
      <c r="C66" s="8"/>
      <c r="D66" s="8"/>
      <c r="E66" s="7"/>
      <c r="F66" s="8"/>
      <c r="G66" s="12"/>
      <c r="H66" s="79" t="str">
        <f>IF(D67&lt;&gt;"",IF(ISNUMBER(D67),IF(D67&gt;=100,"","&lt;-Fail, Not in range"),"Fail, Rating not a number"),"")</f>
        <v/>
      </c>
      <c r="I66" s="12"/>
      <c r="J66" s="12"/>
      <c r="K66" s="12"/>
    </row>
    <row r="67" spans="2:11" ht="14.1" customHeight="1" thickTop="1" x14ac:dyDescent="0.2">
      <c r="B67" s="15" t="s">
        <v>13</v>
      </c>
      <c r="C67" s="16" t="s">
        <v>14</v>
      </c>
      <c r="D67" s="91"/>
      <c r="E67" s="19" t="s">
        <v>15</v>
      </c>
      <c r="F67" s="35"/>
      <c r="G67" s="36"/>
      <c r="H67" s="37"/>
      <c r="I67" s="38"/>
      <c r="J67" s="38"/>
      <c r="K67" s="40"/>
    </row>
    <row r="68" spans="2:11" ht="14.1" customHeight="1" thickBot="1" x14ac:dyDescent="0.25">
      <c r="B68" s="21"/>
      <c r="C68" s="2" t="s">
        <v>16</v>
      </c>
      <c r="D68" s="92">
        <v>8760</v>
      </c>
      <c r="E68" s="2"/>
      <c r="F68" s="34" t="s">
        <v>17</v>
      </c>
      <c r="G68" s="93">
        <v>1020</v>
      </c>
      <c r="H68" s="9"/>
      <c r="I68" s="39"/>
      <c r="J68" s="7"/>
      <c r="K68" s="22"/>
    </row>
    <row r="69" spans="2:11" ht="14.1" customHeight="1" x14ac:dyDescent="0.2">
      <c r="B69" s="23" t="s">
        <v>18</v>
      </c>
      <c r="C69" s="24" t="s">
        <v>19</v>
      </c>
      <c r="D69" s="25" t="s">
        <v>20</v>
      </c>
      <c r="E69" s="25" t="s">
        <v>21</v>
      </c>
      <c r="F69" s="25" t="s">
        <v>22</v>
      </c>
      <c r="G69" s="25" t="s">
        <v>23</v>
      </c>
      <c r="H69" s="25" t="s">
        <v>24</v>
      </c>
      <c r="I69" s="25" t="s">
        <v>25</v>
      </c>
      <c r="J69" s="85" t="s">
        <v>26</v>
      </c>
      <c r="K69" s="26" t="s">
        <v>27</v>
      </c>
    </row>
    <row r="70" spans="2:11" ht="14.1" customHeight="1" thickBot="1" x14ac:dyDescent="0.25">
      <c r="B70" s="28" t="s">
        <v>28</v>
      </c>
      <c r="C70" s="43">
        <v>7.6</v>
      </c>
      <c r="D70" s="43">
        <v>7.6</v>
      </c>
      <c r="E70" s="43">
        <v>7.6</v>
      </c>
      <c r="F70" s="43">
        <v>0.6</v>
      </c>
      <c r="G70" s="43">
        <v>100</v>
      </c>
      <c r="H70" s="43">
        <v>84</v>
      </c>
      <c r="I70" s="43">
        <v>5.5</v>
      </c>
      <c r="J70" s="87">
        <v>120000</v>
      </c>
      <c r="K70" s="55">
        <v>5.0000000000000001E-4</v>
      </c>
    </row>
    <row r="71" spans="2:11" ht="14.1" customHeight="1" x14ac:dyDescent="0.2">
      <c r="B71" s="23" t="s">
        <v>29</v>
      </c>
      <c r="C71" s="24" t="s">
        <v>19</v>
      </c>
      <c r="D71" s="25" t="s">
        <v>20</v>
      </c>
      <c r="E71" s="25" t="s">
        <v>21</v>
      </c>
      <c r="F71" s="25" t="s">
        <v>22</v>
      </c>
      <c r="G71" s="25" t="s">
        <v>23</v>
      </c>
      <c r="H71" s="25" t="s">
        <v>24</v>
      </c>
      <c r="I71" s="25" t="s">
        <v>25</v>
      </c>
      <c r="J71" s="85" t="s">
        <v>26</v>
      </c>
      <c r="K71" s="42" t="s">
        <v>27</v>
      </c>
    </row>
    <row r="72" spans="2:11" ht="14.1" customHeight="1" x14ac:dyDescent="0.2">
      <c r="B72" s="27" t="s">
        <v>30</v>
      </c>
      <c r="C72" s="45" t="str">
        <f>IF($D$67&lt;&gt;"",$D$67*C70/$G$68,"No Input")</f>
        <v>No Input</v>
      </c>
      <c r="D72" s="46" t="str">
        <f t="shared" ref="D72:K72" si="12">IF($D$67&lt;&gt;"",$D$67*D70/$G$68,"No Input")</f>
        <v>No Input</v>
      </c>
      <c r="E72" s="46" t="str">
        <f t="shared" si="12"/>
        <v>No Input</v>
      </c>
      <c r="F72" s="46" t="str">
        <f t="shared" si="12"/>
        <v>No Input</v>
      </c>
      <c r="G72" s="46" t="str">
        <f t="shared" si="12"/>
        <v>No Input</v>
      </c>
      <c r="H72" s="46" t="str">
        <f t="shared" si="12"/>
        <v>No Input</v>
      </c>
      <c r="I72" s="46" t="str">
        <f t="shared" si="12"/>
        <v>No Input</v>
      </c>
      <c r="J72" s="88" t="str">
        <f>IF($D$67&lt;&gt;"",$D$67*J70/$G$68,"No Input")</f>
        <v>No Input</v>
      </c>
      <c r="K72" s="132" t="str">
        <f t="shared" si="12"/>
        <v>No Input</v>
      </c>
    </row>
    <row r="73" spans="2:11" ht="14.1" customHeight="1" thickBot="1" x14ac:dyDescent="0.25">
      <c r="B73" s="28" t="s">
        <v>31</v>
      </c>
      <c r="C73" s="48" t="str">
        <f>IF(C72="No Input","No Input",C72*$D$68/2000)</f>
        <v>No Input</v>
      </c>
      <c r="D73" s="49" t="str">
        <f t="shared" ref="D73:K73" si="13">IF(D72="No Input","No Input",D72*$D$68/2000)</f>
        <v>No Input</v>
      </c>
      <c r="E73" s="49" t="str">
        <f t="shared" si="13"/>
        <v>No Input</v>
      </c>
      <c r="F73" s="49" t="str">
        <f t="shared" si="13"/>
        <v>No Input</v>
      </c>
      <c r="G73" s="49" t="str">
        <f t="shared" si="13"/>
        <v>No Input</v>
      </c>
      <c r="H73" s="49" t="str">
        <f t="shared" si="13"/>
        <v>No Input</v>
      </c>
      <c r="I73" s="49" t="str">
        <f t="shared" si="13"/>
        <v>No Input</v>
      </c>
      <c r="J73" s="89" t="str">
        <f>IF(J72="No Input","No Input",J72*$D$68/2000)</f>
        <v>No Input</v>
      </c>
      <c r="K73" s="133" t="str">
        <f t="shared" si="13"/>
        <v>No Input</v>
      </c>
    </row>
    <row r="74" spans="2:11" ht="14.1" customHeight="1" thickBot="1" x14ac:dyDescent="0.25">
      <c r="B74" s="29" t="s">
        <v>32</v>
      </c>
      <c r="C74" s="30"/>
      <c r="D74" s="30"/>
      <c r="E74" s="30"/>
      <c r="F74" s="30"/>
      <c r="G74" s="30"/>
      <c r="H74" s="30"/>
      <c r="I74" s="31"/>
      <c r="J74" s="86"/>
      <c r="K74" s="41"/>
    </row>
    <row r="75" spans="2:11" ht="14.1" customHeight="1" thickTop="1" x14ac:dyDescent="0.2"/>
    <row r="76" spans="2:11" ht="14.1" customHeight="1" thickBot="1" x14ac:dyDescent="0.25">
      <c r="B76" s="14" t="s">
        <v>39</v>
      </c>
      <c r="C76" s="8"/>
      <c r="D76" s="8"/>
      <c r="E76" s="7"/>
      <c r="F76" s="8"/>
      <c r="G76" s="12"/>
      <c r="H76" s="79" t="str">
        <f>IF(D77&lt;&gt;"",IF(ISNUMBER(D77),"","Fail, Rating not a number"),"")</f>
        <v/>
      </c>
      <c r="I76" s="12"/>
      <c r="J76" s="12"/>
      <c r="K76" s="12"/>
    </row>
    <row r="77" spans="2:11" ht="14.1" customHeight="1" thickTop="1" x14ac:dyDescent="0.2">
      <c r="B77" s="15" t="s">
        <v>13</v>
      </c>
      <c r="C77" s="16" t="s">
        <v>14</v>
      </c>
      <c r="D77" s="91"/>
      <c r="E77" s="19" t="s">
        <v>15</v>
      </c>
      <c r="F77" s="35"/>
      <c r="G77" s="36"/>
      <c r="H77" s="37"/>
      <c r="I77" s="38"/>
      <c r="J77" s="38"/>
      <c r="K77" s="40"/>
    </row>
    <row r="78" spans="2:11" ht="14.1" customHeight="1" thickBot="1" x14ac:dyDescent="0.25">
      <c r="B78" s="21"/>
      <c r="C78" s="2" t="s">
        <v>16</v>
      </c>
      <c r="D78" s="92">
        <v>8760</v>
      </c>
      <c r="E78" s="2"/>
      <c r="F78" s="34" t="s">
        <v>17</v>
      </c>
      <c r="G78" s="93">
        <v>1020</v>
      </c>
      <c r="H78" s="9"/>
      <c r="I78" s="39"/>
      <c r="J78" s="7"/>
      <c r="K78" s="22"/>
    </row>
    <row r="79" spans="2:11" ht="14.1" customHeight="1" x14ac:dyDescent="0.2">
      <c r="B79" s="23" t="s">
        <v>18</v>
      </c>
      <c r="C79" s="24" t="s">
        <v>19</v>
      </c>
      <c r="D79" s="25" t="s">
        <v>20</v>
      </c>
      <c r="E79" s="25" t="s">
        <v>21</v>
      </c>
      <c r="F79" s="25" t="s">
        <v>22</v>
      </c>
      <c r="G79" s="25" t="s">
        <v>23</v>
      </c>
      <c r="H79" s="25" t="s">
        <v>24</v>
      </c>
      <c r="I79" s="25" t="s">
        <v>25</v>
      </c>
      <c r="J79" s="85" t="s">
        <v>26</v>
      </c>
      <c r="K79" s="26" t="s">
        <v>27</v>
      </c>
    </row>
    <row r="80" spans="2:11" ht="14.1" customHeight="1" thickBot="1" x14ac:dyDescent="0.25">
      <c r="B80" s="28" t="s">
        <v>28</v>
      </c>
      <c r="C80" s="43">
        <v>7.6</v>
      </c>
      <c r="D80" s="43">
        <v>7.6</v>
      </c>
      <c r="E80" s="43">
        <v>7.6</v>
      </c>
      <c r="F80" s="43">
        <v>0.6</v>
      </c>
      <c r="G80" s="43">
        <v>170</v>
      </c>
      <c r="H80" s="43">
        <v>24</v>
      </c>
      <c r="I80" s="43">
        <v>5.5</v>
      </c>
      <c r="J80" s="87">
        <v>120000</v>
      </c>
      <c r="K80" s="55">
        <v>5.0000000000000001E-4</v>
      </c>
    </row>
    <row r="81" spans="2:11" ht="14.1" customHeight="1" x14ac:dyDescent="0.2">
      <c r="B81" s="23" t="s">
        <v>29</v>
      </c>
      <c r="C81" s="24" t="s">
        <v>19</v>
      </c>
      <c r="D81" s="25" t="s">
        <v>20</v>
      </c>
      <c r="E81" s="25" t="s">
        <v>21</v>
      </c>
      <c r="F81" s="25" t="s">
        <v>22</v>
      </c>
      <c r="G81" s="25" t="s">
        <v>23</v>
      </c>
      <c r="H81" s="25" t="s">
        <v>24</v>
      </c>
      <c r="I81" s="25" t="s">
        <v>25</v>
      </c>
      <c r="J81" s="85" t="s">
        <v>26</v>
      </c>
      <c r="K81" s="42" t="s">
        <v>27</v>
      </c>
    </row>
    <row r="82" spans="2:11" ht="14.1" customHeight="1" x14ac:dyDescent="0.2">
      <c r="B82" s="27" t="s">
        <v>30</v>
      </c>
      <c r="C82" s="45" t="str">
        <f>IF($D$77&lt;&gt;"",$D$77*C80/$G$78,"No Input")</f>
        <v>No Input</v>
      </c>
      <c r="D82" s="46" t="str">
        <f t="shared" ref="D82:K82" si="14">IF($D$77&lt;&gt;"",$D$77*D80/$G$78,"No Input")</f>
        <v>No Input</v>
      </c>
      <c r="E82" s="46" t="str">
        <f t="shared" si="14"/>
        <v>No Input</v>
      </c>
      <c r="F82" s="46" t="str">
        <f t="shared" si="14"/>
        <v>No Input</v>
      </c>
      <c r="G82" s="46" t="str">
        <f t="shared" si="14"/>
        <v>No Input</v>
      </c>
      <c r="H82" s="46" t="str">
        <f t="shared" si="14"/>
        <v>No Input</v>
      </c>
      <c r="I82" s="46" t="str">
        <f t="shared" si="14"/>
        <v>No Input</v>
      </c>
      <c r="J82" s="88" t="str">
        <f>IF($D$77&lt;&gt;"",$D$77*J80/$G$78,"No Input")</f>
        <v>No Input</v>
      </c>
      <c r="K82" s="132" t="str">
        <f t="shared" si="14"/>
        <v>No Input</v>
      </c>
    </row>
    <row r="83" spans="2:11" ht="14.1" customHeight="1" thickBot="1" x14ac:dyDescent="0.25">
      <c r="B83" s="28" t="s">
        <v>31</v>
      </c>
      <c r="C83" s="48" t="str">
        <f>IF(C82="No Input","No Input",C82*$D$78/2000)</f>
        <v>No Input</v>
      </c>
      <c r="D83" s="49" t="str">
        <f t="shared" ref="D83:K83" si="15">IF(D82="No Input","No Input",D82*$D$78/2000)</f>
        <v>No Input</v>
      </c>
      <c r="E83" s="49" t="str">
        <f t="shared" si="15"/>
        <v>No Input</v>
      </c>
      <c r="F83" s="49" t="str">
        <f t="shared" si="15"/>
        <v>No Input</v>
      </c>
      <c r="G83" s="49" t="str">
        <f t="shared" si="15"/>
        <v>No Input</v>
      </c>
      <c r="H83" s="49" t="str">
        <f t="shared" si="15"/>
        <v>No Input</v>
      </c>
      <c r="I83" s="49" t="str">
        <f t="shared" si="15"/>
        <v>No Input</v>
      </c>
      <c r="J83" s="89" t="str">
        <f>IF(J82="No Input","No Input",J82*$D$78/2000)</f>
        <v>No Input</v>
      </c>
      <c r="K83" s="133" t="str">
        <f t="shared" si="15"/>
        <v>No Input</v>
      </c>
    </row>
    <row r="84" spans="2:11" ht="14.1" customHeight="1" thickBot="1" x14ac:dyDescent="0.25">
      <c r="B84" s="29" t="s">
        <v>32</v>
      </c>
      <c r="C84" s="30"/>
      <c r="D84" s="30"/>
      <c r="E84" s="30"/>
      <c r="F84" s="30"/>
      <c r="G84" s="30"/>
      <c r="H84" s="30"/>
      <c r="I84" s="31"/>
      <c r="J84" s="86"/>
      <c r="K84" s="41"/>
    </row>
    <row r="85" spans="2:11" ht="14.1" customHeight="1" thickTop="1" x14ac:dyDescent="0.2">
      <c r="C85" s="3"/>
      <c r="D85" s="3"/>
      <c r="E85" s="2"/>
    </row>
    <row r="86" spans="2:11" ht="14.1" customHeight="1" thickBot="1" x14ac:dyDescent="0.25">
      <c r="B86" s="14" t="s">
        <v>40</v>
      </c>
      <c r="C86" s="8"/>
      <c r="D86" s="8"/>
      <c r="E86" s="7"/>
      <c r="F86" s="8"/>
      <c r="G86" s="12"/>
      <c r="H86" s="79" t="str">
        <f>IF(D87&lt;&gt;"",IF(ISNUMBER(D87),"","Fail, Rating not a number"),"")</f>
        <v/>
      </c>
      <c r="I86" s="12"/>
      <c r="J86" s="12"/>
      <c r="K86" s="12"/>
    </row>
    <row r="87" spans="2:11" ht="14.1" customHeight="1" thickTop="1" x14ac:dyDescent="0.2">
      <c r="B87" s="15" t="s">
        <v>13</v>
      </c>
      <c r="C87" s="16" t="s">
        <v>14</v>
      </c>
      <c r="D87" s="91"/>
      <c r="E87" s="19" t="s">
        <v>15</v>
      </c>
      <c r="F87" s="35"/>
      <c r="G87" s="36"/>
      <c r="H87" s="37"/>
      <c r="I87" s="38"/>
      <c r="J87" s="38"/>
      <c r="K87" s="40"/>
    </row>
    <row r="88" spans="2:11" ht="14.1" customHeight="1" thickBot="1" x14ac:dyDescent="0.25">
      <c r="B88" s="21"/>
      <c r="C88" s="2" t="s">
        <v>16</v>
      </c>
      <c r="D88" s="92">
        <v>8760</v>
      </c>
      <c r="E88" s="2"/>
      <c r="F88" s="34" t="s">
        <v>17</v>
      </c>
      <c r="G88" s="93">
        <v>1020</v>
      </c>
      <c r="H88" s="9"/>
      <c r="I88" s="39"/>
      <c r="J88" s="7"/>
      <c r="K88" s="22"/>
    </row>
    <row r="89" spans="2:11" ht="14.1" customHeight="1" x14ac:dyDescent="0.2">
      <c r="B89" s="23" t="s">
        <v>18</v>
      </c>
      <c r="C89" s="24" t="s">
        <v>19</v>
      </c>
      <c r="D89" s="25" t="s">
        <v>20</v>
      </c>
      <c r="E89" s="25" t="s">
        <v>21</v>
      </c>
      <c r="F89" s="25" t="s">
        <v>22</v>
      </c>
      <c r="G89" s="25" t="s">
        <v>23</v>
      </c>
      <c r="H89" s="25" t="s">
        <v>24</v>
      </c>
      <c r="I89" s="25" t="s">
        <v>25</v>
      </c>
      <c r="J89" s="85" t="s">
        <v>26</v>
      </c>
      <c r="K89" s="26" t="s">
        <v>27</v>
      </c>
    </row>
    <row r="90" spans="2:11" ht="14.1" customHeight="1" thickBot="1" x14ac:dyDescent="0.25">
      <c r="B90" s="28" t="s">
        <v>28</v>
      </c>
      <c r="C90" s="43">
        <v>7.6</v>
      </c>
      <c r="D90" s="43">
        <v>7.6</v>
      </c>
      <c r="E90" s="43">
        <v>7.6</v>
      </c>
      <c r="F90" s="43">
        <v>0.6</v>
      </c>
      <c r="G90" s="43">
        <v>76</v>
      </c>
      <c r="H90" s="43">
        <v>98</v>
      </c>
      <c r="I90" s="43">
        <v>5.5</v>
      </c>
      <c r="J90" s="87">
        <v>120000</v>
      </c>
      <c r="K90" s="55">
        <v>5.0000000000000001E-4</v>
      </c>
    </row>
    <row r="91" spans="2:11" ht="14.1" customHeight="1" x14ac:dyDescent="0.2">
      <c r="B91" s="23" t="s">
        <v>29</v>
      </c>
      <c r="C91" s="24" t="s">
        <v>19</v>
      </c>
      <c r="D91" s="25" t="s">
        <v>20</v>
      </c>
      <c r="E91" s="25" t="s">
        <v>21</v>
      </c>
      <c r="F91" s="25" t="s">
        <v>22</v>
      </c>
      <c r="G91" s="25" t="s">
        <v>23</v>
      </c>
      <c r="H91" s="25" t="s">
        <v>24</v>
      </c>
      <c r="I91" s="25" t="s">
        <v>25</v>
      </c>
      <c r="J91" s="85" t="s">
        <v>26</v>
      </c>
      <c r="K91" s="42" t="s">
        <v>27</v>
      </c>
    </row>
    <row r="92" spans="2:11" ht="14.1" customHeight="1" x14ac:dyDescent="0.2">
      <c r="B92" s="27" t="s">
        <v>30</v>
      </c>
      <c r="C92" s="45" t="str">
        <f>IF($D$87&lt;&gt;"",$D$87*C90/$G$88,"No Input")</f>
        <v>No Input</v>
      </c>
      <c r="D92" s="46" t="str">
        <f t="shared" ref="D92:K92" si="16">IF($D$87&lt;&gt;"",$D$87*D90/$G$88,"No Input")</f>
        <v>No Input</v>
      </c>
      <c r="E92" s="46" t="str">
        <f t="shared" si="16"/>
        <v>No Input</v>
      </c>
      <c r="F92" s="46" t="str">
        <f t="shared" si="16"/>
        <v>No Input</v>
      </c>
      <c r="G92" s="46" t="str">
        <f t="shared" si="16"/>
        <v>No Input</v>
      </c>
      <c r="H92" s="46" t="str">
        <f t="shared" si="16"/>
        <v>No Input</v>
      </c>
      <c r="I92" s="46" t="str">
        <f t="shared" si="16"/>
        <v>No Input</v>
      </c>
      <c r="J92" s="88" t="str">
        <f>IF($D$87&lt;&gt;"",$D$87*J90/$G$88,"No Input")</f>
        <v>No Input</v>
      </c>
      <c r="K92" s="132" t="str">
        <f t="shared" si="16"/>
        <v>No Input</v>
      </c>
    </row>
    <row r="93" spans="2:11" ht="14.1" customHeight="1" thickBot="1" x14ac:dyDescent="0.25">
      <c r="B93" s="28" t="s">
        <v>31</v>
      </c>
      <c r="C93" s="48" t="str">
        <f>IF(C92="No Input","No Input",C92*$D$88/2000)</f>
        <v>No Input</v>
      </c>
      <c r="D93" s="49" t="str">
        <f t="shared" ref="D93:K93" si="17">IF(D92="No Input","No Input",D92*$D$88/2000)</f>
        <v>No Input</v>
      </c>
      <c r="E93" s="49" t="str">
        <f t="shared" si="17"/>
        <v>No Input</v>
      </c>
      <c r="F93" s="49" t="str">
        <f t="shared" si="17"/>
        <v>No Input</v>
      </c>
      <c r="G93" s="49" t="str">
        <f t="shared" si="17"/>
        <v>No Input</v>
      </c>
      <c r="H93" s="49" t="str">
        <f t="shared" si="17"/>
        <v>No Input</v>
      </c>
      <c r="I93" s="49" t="str">
        <f t="shared" si="17"/>
        <v>No Input</v>
      </c>
      <c r="J93" s="89" t="str">
        <f>IF(J92="No Input","No Input",J92*$D$88/2000)</f>
        <v>No Input</v>
      </c>
      <c r="K93" s="133" t="str">
        <f t="shared" si="17"/>
        <v>No Input</v>
      </c>
    </row>
    <row r="94" spans="2:11" ht="14.1" customHeight="1" thickBot="1" x14ac:dyDescent="0.25">
      <c r="B94" s="29" t="s">
        <v>32</v>
      </c>
      <c r="C94" s="30"/>
      <c r="D94" s="30"/>
      <c r="E94" s="30"/>
      <c r="F94" s="30"/>
      <c r="G94" s="30"/>
      <c r="H94" s="30"/>
      <c r="I94" s="31"/>
      <c r="J94" s="86"/>
      <c r="K94" s="41"/>
    </row>
    <row r="95" spans="2:11" ht="14.1" customHeight="1" thickTop="1" x14ac:dyDescent="0.2"/>
  </sheetData>
  <sheetProtection formatRows="0" sort="0" autoFilter="0"/>
  <mergeCells count="1">
    <mergeCell ref="H4:O6"/>
  </mergeCells>
  <phoneticPr fontId="0" type="noConversion"/>
  <pageMargins left="0.75" right="0.56999999999999995" top="1" bottom="1" header="0.5" footer="0.5"/>
  <pageSetup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38C31-D598-4443-9860-B624A44668A5}">
  <dimension ref="B1:R187"/>
  <sheetViews>
    <sheetView showGridLines="0" showRowColHeaders="0" zoomScaleNormal="110" workbookViewId="0">
      <selection activeCell="C14" sqref="C14"/>
    </sheetView>
  </sheetViews>
  <sheetFormatPr defaultColWidth="9.140625" defaultRowHeight="14.1" customHeight="1" x14ac:dyDescent="0.2"/>
  <cols>
    <col min="1" max="1" width="2.85546875" style="1" customWidth="1"/>
    <col min="2" max="2" width="15.7109375" style="1" customWidth="1"/>
    <col min="3" max="9" width="7.7109375" style="1" customWidth="1"/>
    <col min="10" max="10" width="9.28515625" style="1" customWidth="1"/>
    <col min="11" max="11" width="10.5703125" style="1" customWidth="1"/>
    <col min="12" max="16384" width="9.140625" style="1"/>
  </cols>
  <sheetData>
    <row r="1" spans="2:18" ht="14.1" customHeight="1" x14ac:dyDescent="0.2">
      <c r="B1" s="129" t="s">
        <v>0</v>
      </c>
      <c r="C1" s="1" t="s">
        <v>1</v>
      </c>
      <c r="E1" s="1" t="s">
        <v>2</v>
      </c>
      <c r="H1" s="1" t="s">
        <v>6</v>
      </c>
      <c r="K1" s="141" t="s">
        <v>11</v>
      </c>
      <c r="L1" s="141"/>
      <c r="M1" s="141"/>
      <c r="N1" s="141"/>
      <c r="O1" s="141"/>
      <c r="P1" s="141"/>
      <c r="Q1" s="141"/>
      <c r="R1" s="141"/>
    </row>
    <row r="2" spans="2:18" ht="14.1" customHeight="1" x14ac:dyDescent="0.2">
      <c r="C2" s="1" t="s">
        <v>4</v>
      </c>
      <c r="E2" s="1" t="s">
        <v>5</v>
      </c>
      <c r="H2" s="1" t="s">
        <v>9</v>
      </c>
      <c r="K2" s="141"/>
      <c r="L2" s="141"/>
      <c r="M2" s="141"/>
      <c r="N2" s="141"/>
      <c r="O2" s="141"/>
      <c r="P2" s="141"/>
      <c r="Q2" s="141"/>
      <c r="R2" s="141"/>
    </row>
    <row r="3" spans="2:18" ht="14.1" customHeight="1" x14ac:dyDescent="0.2">
      <c r="C3" s="1" t="s">
        <v>7</v>
      </c>
      <c r="E3" s="1" t="s">
        <v>8</v>
      </c>
      <c r="K3" s="141"/>
      <c r="L3" s="141"/>
      <c r="M3" s="141"/>
      <c r="N3" s="141"/>
      <c r="O3" s="141"/>
      <c r="P3" s="141"/>
      <c r="Q3" s="141"/>
      <c r="R3" s="141"/>
    </row>
    <row r="4" spans="2:18" ht="14.1" customHeight="1" x14ac:dyDescent="0.2">
      <c r="C4" s="1" t="s">
        <v>41</v>
      </c>
      <c r="K4" s="141"/>
      <c r="L4" s="141"/>
      <c r="M4" s="141"/>
      <c r="N4" s="141"/>
      <c r="O4" s="141"/>
      <c r="P4" s="141"/>
      <c r="Q4" s="141"/>
      <c r="R4" s="141"/>
    </row>
    <row r="5" spans="2:18" ht="14.1" customHeight="1" x14ac:dyDescent="0.2">
      <c r="C5" s="1" t="s">
        <v>42</v>
      </c>
    </row>
    <row r="6" spans="2:18" ht="14.1" customHeight="1" x14ac:dyDescent="0.2">
      <c r="C6" s="1" t="s">
        <v>10</v>
      </c>
    </row>
    <row r="7" spans="2:18" ht="14.1" customHeight="1" x14ac:dyDescent="0.2">
      <c r="B7" s="7"/>
      <c r="C7" s="8"/>
      <c r="D7" s="8"/>
      <c r="E7" s="7"/>
      <c r="F7" s="8"/>
      <c r="G7" s="12"/>
      <c r="H7" s="12"/>
    </row>
    <row r="8" spans="2:18" ht="20.25" customHeight="1" thickBot="1" x14ac:dyDescent="0.25">
      <c r="B8" s="14" t="s">
        <v>43</v>
      </c>
      <c r="C8" s="8"/>
      <c r="D8" s="8"/>
      <c r="E8" s="7"/>
      <c r="F8" s="8"/>
      <c r="G8" s="12"/>
      <c r="H8" s="12" t="str">
        <f>IF(D9&lt;&gt;"",IF(ISNUMBER(D9),IF(AND(D9&gt;0,D9&lt;10),"","&lt;-Fail, Not in range"),"Fail, Rating not a number"),"")</f>
        <v/>
      </c>
    </row>
    <row r="9" spans="2:18" ht="14.1" customHeight="1" thickTop="1" x14ac:dyDescent="0.2">
      <c r="B9" s="15" t="s">
        <v>13</v>
      </c>
      <c r="C9" s="16" t="s">
        <v>14</v>
      </c>
      <c r="D9" s="91">
        <v>5</v>
      </c>
      <c r="E9" s="19" t="s">
        <v>15</v>
      </c>
      <c r="F9" s="35"/>
      <c r="G9" s="36"/>
      <c r="H9" s="37"/>
      <c r="I9" s="38"/>
      <c r="J9" s="38"/>
      <c r="K9" s="40"/>
    </row>
    <row r="10" spans="2:18" ht="14.1" customHeight="1" thickBot="1" x14ac:dyDescent="0.25">
      <c r="B10" s="21"/>
      <c r="C10" s="2" t="s">
        <v>16</v>
      </c>
      <c r="D10" s="92">
        <v>8760</v>
      </c>
      <c r="E10" s="2"/>
      <c r="F10" s="34" t="s">
        <v>44</v>
      </c>
      <c r="G10" s="93">
        <v>140000</v>
      </c>
      <c r="H10" s="9"/>
      <c r="I10" s="6" t="s">
        <v>45</v>
      </c>
      <c r="J10" s="94">
        <v>0.05</v>
      </c>
      <c r="K10" s="22"/>
    </row>
    <row r="11" spans="2:18" ht="14.1" customHeight="1" x14ac:dyDescent="0.2">
      <c r="B11" s="23" t="s">
        <v>18</v>
      </c>
      <c r="C11" s="24" t="s">
        <v>19</v>
      </c>
      <c r="D11" s="25" t="s">
        <v>20</v>
      </c>
      <c r="E11" s="25" t="s">
        <v>21</v>
      </c>
      <c r="F11" s="25" t="s">
        <v>22</v>
      </c>
      <c r="G11" s="25" t="s">
        <v>23</v>
      </c>
      <c r="H11" s="25" t="s">
        <v>24</v>
      </c>
      <c r="I11" s="25" t="s">
        <v>25</v>
      </c>
      <c r="J11" s="25" t="s">
        <v>26</v>
      </c>
      <c r="K11" s="26" t="s">
        <v>46</v>
      </c>
    </row>
    <row r="12" spans="2:18" ht="14.1" customHeight="1" thickBot="1" x14ac:dyDescent="0.25">
      <c r="B12" s="28" t="s">
        <v>47</v>
      </c>
      <c r="C12" s="43">
        <f>2+1.3</f>
        <v>3.3</v>
      </c>
      <c r="D12" s="43">
        <f>1.08+1.3</f>
        <v>2.38</v>
      </c>
      <c r="E12" s="43">
        <f>0.83+1.3</f>
        <v>2.13</v>
      </c>
      <c r="F12" s="43">
        <f>142*J10</f>
        <v>7.1000000000000005</v>
      </c>
      <c r="G12" s="43">
        <v>20</v>
      </c>
      <c r="H12" s="43">
        <v>5</v>
      </c>
      <c r="I12" s="43">
        <v>0.34</v>
      </c>
      <c r="J12" s="52">
        <v>22300</v>
      </c>
      <c r="K12" s="90">
        <v>9</v>
      </c>
    </row>
    <row r="13" spans="2:18" ht="14.1" customHeight="1" x14ac:dyDescent="0.2">
      <c r="B13" s="23" t="s">
        <v>29</v>
      </c>
      <c r="C13" s="24" t="s">
        <v>19</v>
      </c>
      <c r="D13" s="25" t="s">
        <v>20</v>
      </c>
      <c r="E13" s="25" t="s">
        <v>21</v>
      </c>
      <c r="F13" s="25" t="s">
        <v>22</v>
      </c>
      <c r="G13" s="25" t="s">
        <v>23</v>
      </c>
      <c r="H13" s="25" t="s">
        <v>24</v>
      </c>
      <c r="I13" s="25" t="s">
        <v>25</v>
      </c>
      <c r="J13" s="25" t="s">
        <v>26</v>
      </c>
      <c r="K13" s="42" t="s">
        <v>27</v>
      </c>
    </row>
    <row r="14" spans="2:18" ht="14.1" customHeight="1" x14ac:dyDescent="0.2">
      <c r="B14" s="27" t="s">
        <v>30</v>
      </c>
      <c r="C14" s="45">
        <f>IF($D$9&lt;&gt;"",$D$9*C12*1000/$G$10,"No Input")</f>
        <v>0.11785714285714285</v>
      </c>
      <c r="D14" s="46">
        <f t="shared" ref="D14:J14" si="0">IF($D$9&lt;&gt;"",$D$9*D12*1000/$G$10,"No Input")</f>
        <v>8.4999999999999992E-2</v>
      </c>
      <c r="E14" s="46">
        <f t="shared" si="0"/>
        <v>7.6071428571428554E-2</v>
      </c>
      <c r="F14" s="46">
        <f t="shared" si="0"/>
        <v>0.25357142857142856</v>
      </c>
      <c r="G14" s="46">
        <f t="shared" si="0"/>
        <v>0.7142857142857143</v>
      </c>
      <c r="H14" s="46">
        <f t="shared" si="0"/>
        <v>0.17857142857142858</v>
      </c>
      <c r="I14" s="46">
        <f t="shared" si="0"/>
        <v>1.2142857142857144E-2</v>
      </c>
      <c r="J14" s="47">
        <f t="shared" si="0"/>
        <v>796.42857142857144</v>
      </c>
      <c r="K14" s="132">
        <f>IF($D$9&lt;&gt;"",$D$9/1000000*K12,"No Input")</f>
        <v>4.5000000000000003E-5</v>
      </c>
    </row>
    <row r="15" spans="2:18" ht="14.1" customHeight="1" thickBot="1" x14ac:dyDescent="0.25">
      <c r="B15" s="28" t="s">
        <v>31</v>
      </c>
      <c r="C15" s="48">
        <f>IF(C14="No Input","No Input",C14*$D$10/2000)</f>
        <v>0.51621428571428563</v>
      </c>
      <c r="D15" s="49">
        <f t="shared" ref="D15:K15" si="1">IF(D14="No Input","No Input",D14*$D$10/2000)</f>
        <v>0.37229999999999996</v>
      </c>
      <c r="E15" s="49">
        <f t="shared" si="1"/>
        <v>0.33319285714285707</v>
      </c>
      <c r="F15" s="49">
        <f t="shared" si="1"/>
        <v>1.110642857142857</v>
      </c>
      <c r="G15" s="49">
        <f t="shared" si="1"/>
        <v>3.1285714285714286</v>
      </c>
      <c r="H15" s="49">
        <f t="shared" si="1"/>
        <v>0.78214285714285714</v>
      </c>
      <c r="I15" s="49">
        <f t="shared" si="1"/>
        <v>5.3185714285714288E-2</v>
      </c>
      <c r="J15" s="50">
        <f t="shared" si="1"/>
        <v>3488.3571428571427</v>
      </c>
      <c r="K15" s="133">
        <f t="shared" si="1"/>
        <v>1.9710000000000002E-4</v>
      </c>
    </row>
    <row r="16" spans="2:18" ht="14.1" customHeight="1" thickBot="1" x14ac:dyDescent="0.25">
      <c r="B16" s="29" t="s">
        <v>48</v>
      </c>
      <c r="C16" s="30"/>
      <c r="D16" s="30"/>
      <c r="E16" s="30"/>
      <c r="F16" s="30"/>
      <c r="G16" s="30"/>
      <c r="H16" s="30"/>
      <c r="I16" s="31"/>
      <c r="J16" s="31"/>
      <c r="K16" s="41"/>
    </row>
    <row r="17" spans="2:11" ht="14.1" customHeight="1" thickTop="1" x14ac:dyDescent="0.2">
      <c r="K17" s="1" t="s">
        <v>49</v>
      </c>
    </row>
    <row r="18" spans="2:11" ht="14.1" customHeight="1" thickBot="1" x14ac:dyDescent="0.25">
      <c r="B18" s="135" t="s">
        <v>50</v>
      </c>
      <c r="E18" s="7"/>
      <c r="H18" s="12" t="str">
        <f>IF(D19&lt;&gt;"",IF(ISNUMBER(D19),IF(AND(D19&gt;=10,D19&lt;100),"","&lt;-Fail, Not in range"),"Fail, Rating not a number"),"")</f>
        <v/>
      </c>
    </row>
    <row r="19" spans="2:11" ht="14.1" customHeight="1" thickTop="1" x14ac:dyDescent="0.2">
      <c r="B19" s="15" t="s">
        <v>13</v>
      </c>
      <c r="C19" s="16" t="s">
        <v>14</v>
      </c>
      <c r="D19" s="91"/>
      <c r="E19" s="19" t="s">
        <v>15</v>
      </c>
      <c r="F19" s="35"/>
      <c r="G19" s="36"/>
      <c r="H19" s="37"/>
      <c r="I19" s="38"/>
      <c r="J19" s="38"/>
      <c r="K19" s="40"/>
    </row>
    <row r="20" spans="2:11" ht="14.1" customHeight="1" thickBot="1" x14ac:dyDescent="0.25">
      <c r="B20" s="21"/>
      <c r="C20" s="2" t="s">
        <v>16</v>
      </c>
      <c r="D20" s="92">
        <v>8760</v>
      </c>
      <c r="E20" s="2"/>
      <c r="F20" s="34" t="s">
        <v>44</v>
      </c>
      <c r="G20" s="93">
        <v>140000</v>
      </c>
      <c r="H20" s="9"/>
      <c r="I20" s="6" t="s">
        <v>45</v>
      </c>
      <c r="J20" s="94">
        <v>0.05</v>
      </c>
      <c r="K20" s="22"/>
    </row>
    <row r="21" spans="2:11" ht="14.1" customHeight="1" x14ac:dyDescent="0.2">
      <c r="B21" s="23" t="s">
        <v>18</v>
      </c>
      <c r="C21" s="24" t="s">
        <v>19</v>
      </c>
      <c r="D21" s="25" t="s">
        <v>20</v>
      </c>
      <c r="E21" s="25" t="s">
        <v>21</v>
      </c>
      <c r="F21" s="25" t="s">
        <v>22</v>
      </c>
      <c r="G21" s="25" t="s">
        <v>23</v>
      </c>
      <c r="H21" s="25" t="s">
        <v>24</v>
      </c>
      <c r="I21" s="25" t="s">
        <v>25</v>
      </c>
      <c r="J21" s="25" t="s">
        <v>26</v>
      </c>
      <c r="K21" s="26" t="s">
        <v>46</v>
      </c>
    </row>
    <row r="22" spans="2:11" ht="14.1" customHeight="1" thickBot="1" x14ac:dyDescent="0.25">
      <c r="B22" s="28" t="s">
        <v>47</v>
      </c>
      <c r="C22" s="43">
        <f>2+1.3</f>
        <v>3.3</v>
      </c>
      <c r="D22" s="43">
        <f>1+1.3</f>
        <v>2.2999999999999998</v>
      </c>
      <c r="E22" s="43">
        <f>0.25+1.3</f>
        <v>1.55</v>
      </c>
      <c r="F22" s="43">
        <f>142*J20</f>
        <v>7.1000000000000005</v>
      </c>
      <c r="G22" s="43">
        <v>20</v>
      </c>
      <c r="H22" s="43">
        <v>5</v>
      </c>
      <c r="I22" s="43">
        <v>0.2</v>
      </c>
      <c r="J22" s="44">
        <v>22300</v>
      </c>
      <c r="K22" s="90">
        <v>9</v>
      </c>
    </row>
    <row r="23" spans="2:11" ht="14.1" customHeight="1" x14ac:dyDescent="0.2">
      <c r="B23" s="23" t="s">
        <v>29</v>
      </c>
      <c r="C23" s="24" t="s">
        <v>19</v>
      </c>
      <c r="D23" s="25" t="s">
        <v>20</v>
      </c>
      <c r="E23" s="25" t="s">
        <v>21</v>
      </c>
      <c r="F23" s="25" t="s">
        <v>22</v>
      </c>
      <c r="G23" s="25" t="s">
        <v>23</v>
      </c>
      <c r="H23" s="25" t="s">
        <v>24</v>
      </c>
      <c r="I23" s="25" t="s">
        <v>25</v>
      </c>
      <c r="J23" s="25" t="s">
        <v>26</v>
      </c>
      <c r="K23" s="42" t="s">
        <v>27</v>
      </c>
    </row>
    <row r="24" spans="2:11" ht="14.1" customHeight="1" x14ac:dyDescent="0.2">
      <c r="B24" s="27" t="s">
        <v>30</v>
      </c>
      <c r="C24" s="45" t="str">
        <f>IF($D$19&lt;&gt;"",$D$19*C22*1000/$G$20,"No Input")</f>
        <v>No Input</v>
      </c>
      <c r="D24" s="46" t="str">
        <f t="shared" ref="D24:J24" si="2">IF($D$19&lt;&gt;"",$D$19*D22*1000/$G$20,"No Input")</f>
        <v>No Input</v>
      </c>
      <c r="E24" s="46" t="str">
        <f t="shared" si="2"/>
        <v>No Input</v>
      </c>
      <c r="F24" s="46" t="str">
        <f t="shared" si="2"/>
        <v>No Input</v>
      </c>
      <c r="G24" s="46" t="str">
        <f t="shared" si="2"/>
        <v>No Input</v>
      </c>
      <c r="H24" s="46" t="str">
        <f t="shared" si="2"/>
        <v>No Input</v>
      </c>
      <c r="I24" s="46" t="str">
        <f t="shared" si="2"/>
        <v>No Input</v>
      </c>
      <c r="J24" s="47" t="str">
        <f t="shared" si="2"/>
        <v>No Input</v>
      </c>
      <c r="K24" s="132" t="str">
        <f>IF($D$19&lt;&gt;"",$D$19/1000000*K22,"No Input")</f>
        <v>No Input</v>
      </c>
    </row>
    <row r="25" spans="2:11" ht="14.1" customHeight="1" thickBot="1" x14ac:dyDescent="0.25">
      <c r="B25" s="28" t="s">
        <v>31</v>
      </c>
      <c r="C25" s="48" t="str">
        <f>IF(C24="No Input","No Input",C24*$D$20/2000)</f>
        <v>No Input</v>
      </c>
      <c r="D25" s="49" t="str">
        <f t="shared" ref="D25:K25" si="3">IF(D24="No Input","No Input",D24*$D$20/2000)</f>
        <v>No Input</v>
      </c>
      <c r="E25" s="49" t="str">
        <f t="shared" si="3"/>
        <v>No Input</v>
      </c>
      <c r="F25" s="49" t="str">
        <f t="shared" si="3"/>
        <v>No Input</v>
      </c>
      <c r="G25" s="49" t="str">
        <f t="shared" si="3"/>
        <v>No Input</v>
      </c>
      <c r="H25" s="49" t="str">
        <f t="shared" si="3"/>
        <v>No Input</v>
      </c>
      <c r="I25" s="49" t="str">
        <f t="shared" si="3"/>
        <v>No Input</v>
      </c>
      <c r="J25" s="50" t="str">
        <f t="shared" si="3"/>
        <v>No Input</v>
      </c>
      <c r="K25" s="133" t="str">
        <f t="shared" si="3"/>
        <v>No Input</v>
      </c>
    </row>
    <row r="26" spans="2:11" ht="14.1" customHeight="1" thickBot="1" x14ac:dyDescent="0.25">
      <c r="B26" s="29" t="s">
        <v>51</v>
      </c>
      <c r="C26" s="30"/>
      <c r="D26" s="30"/>
      <c r="E26" s="30"/>
      <c r="F26" s="30"/>
      <c r="G26" s="30"/>
      <c r="H26" s="30"/>
      <c r="I26" s="31"/>
      <c r="J26" s="31"/>
      <c r="K26" s="41"/>
    </row>
    <row r="27" spans="2:11" ht="14.1" customHeight="1" thickTop="1" x14ac:dyDescent="0.2">
      <c r="K27" s="1" t="s">
        <v>49</v>
      </c>
    </row>
    <row r="28" spans="2:11" ht="14.1" customHeight="1" thickBot="1" x14ac:dyDescent="0.25">
      <c r="B28" s="135" t="s">
        <v>52</v>
      </c>
      <c r="E28" s="7"/>
      <c r="H28" s="12" t="str">
        <f>IF(D29&lt;&gt;"",IF(ISNUMBER(D29),IF(D29&gt;100,"","&lt;-Fail, Not in range"),"Fail, Rating not a number"),"")</f>
        <v/>
      </c>
    </row>
    <row r="29" spans="2:11" ht="14.1" customHeight="1" thickTop="1" x14ac:dyDescent="0.2">
      <c r="B29" s="15" t="s">
        <v>13</v>
      </c>
      <c r="C29" s="16" t="s">
        <v>14</v>
      </c>
      <c r="D29" s="91"/>
      <c r="E29" s="19" t="s">
        <v>15</v>
      </c>
      <c r="F29" s="35"/>
      <c r="G29" s="36"/>
      <c r="H29" s="37"/>
      <c r="I29" s="38"/>
      <c r="J29" s="38"/>
      <c r="K29" s="40"/>
    </row>
    <row r="30" spans="2:11" ht="14.1" customHeight="1" thickBot="1" x14ac:dyDescent="0.25">
      <c r="B30" s="21"/>
      <c r="C30" s="2" t="s">
        <v>16</v>
      </c>
      <c r="D30" s="92">
        <v>8760</v>
      </c>
      <c r="E30" s="2"/>
      <c r="F30" s="34" t="s">
        <v>44</v>
      </c>
      <c r="G30" s="93">
        <v>140000</v>
      </c>
      <c r="H30" s="9"/>
      <c r="I30" s="6" t="s">
        <v>45</v>
      </c>
      <c r="J30" s="94">
        <v>0.05</v>
      </c>
      <c r="K30" s="22"/>
    </row>
    <row r="31" spans="2:11" ht="14.1" customHeight="1" x14ac:dyDescent="0.2">
      <c r="B31" s="23" t="s">
        <v>18</v>
      </c>
      <c r="C31" s="24" t="s">
        <v>19</v>
      </c>
      <c r="D31" s="25" t="s">
        <v>20</v>
      </c>
      <c r="E31" s="25" t="s">
        <v>21</v>
      </c>
      <c r="F31" s="25" t="s">
        <v>22</v>
      </c>
      <c r="G31" s="25" t="s">
        <v>23</v>
      </c>
      <c r="H31" s="25" t="s">
        <v>24</v>
      </c>
      <c r="I31" s="25" t="s">
        <v>25</v>
      </c>
      <c r="J31" s="25" t="s">
        <v>26</v>
      </c>
      <c r="K31" s="26" t="s">
        <v>46</v>
      </c>
    </row>
    <row r="32" spans="2:11" ht="14.1" customHeight="1" thickBot="1" x14ac:dyDescent="0.25">
      <c r="B32" s="28" t="s">
        <v>47</v>
      </c>
      <c r="C32" s="43">
        <f>2+1.3</f>
        <v>3.3</v>
      </c>
      <c r="D32" s="43">
        <f>1+1.3</f>
        <v>2.2999999999999998</v>
      </c>
      <c r="E32" s="43">
        <v>1.55</v>
      </c>
      <c r="F32" s="43">
        <f>142*J30</f>
        <v>7.1000000000000005</v>
      </c>
      <c r="G32" s="43">
        <v>24</v>
      </c>
      <c r="H32" s="43">
        <v>5</v>
      </c>
      <c r="I32" s="43" t="s">
        <v>53</v>
      </c>
      <c r="J32" s="44">
        <v>22300</v>
      </c>
      <c r="K32" s="90">
        <v>9</v>
      </c>
    </row>
    <row r="33" spans="2:11" ht="14.1" customHeight="1" x14ac:dyDescent="0.2">
      <c r="B33" s="23" t="s">
        <v>29</v>
      </c>
      <c r="C33" s="24" t="s">
        <v>19</v>
      </c>
      <c r="D33" s="25" t="s">
        <v>20</v>
      </c>
      <c r="E33" s="25" t="s">
        <v>21</v>
      </c>
      <c r="F33" s="25" t="s">
        <v>22</v>
      </c>
      <c r="G33" s="25" t="s">
        <v>23</v>
      </c>
      <c r="H33" s="25" t="s">
        <v>24</v>
      </c>
      <c r="I33" s="25" t="s">
        <v>25</v>
      </c>
      <c r="J33" s="25" t="s">
        <v>26</v>
      </c>
      <c r="K33" s="42" t="s">
        <v>27</v>
      </c>
    </row>
    <row r="34" spans="2:11" ht="14.1" customHeight="1" x14ac:dyDescent="0.2">
      <c r="B34" s="27" t="s">
        <v>30</v>
      </c>
      <c r="C34" s="45" t="str">
        <f>IF($D$29&lt;&gt;"",$D$29*C32*1000/$G$30,"No Input")</f>
        <v>No Input</v>
      </c>
      <c r="D34" s="46" t="str">
        <f t="shared" ref="D34:J34" si="4">IF($D$29&lt;&gt;"",$D$29*D32*1000/$G$30,"No Input")</f>
        <v>No Input</v>
      </c>
      <c r="E34" s="46" t="str">
        <f t="shared" si="4"/>
        <v>No Input</v>
      </c>
      <c r="F34" s="46" t="str">
        <f t="shared" si="4"/>
        <v>No Input</v>
      </c>
      <c r="G34" s="46" t="str">
        <f t="shared" si="4"/>
        <v>No Input</v>
      </c>
      <c r="H34" s="46" t="str">
        <f t="shared" si="4"/>
        <v>No Input</v>
      </c>
      <c r="I34" s="46" t="str">
        <f>IF(I32="nd","nd",IF($D$29&lt;&gt;"",$D$29*I32*1000/$G$30,"No Input"))</f>
        <v>nd</v>
      </c>
      <c r="J34" s="47" t="str">
        <f t="shared" si="4"/>
        <v>No Input</v>
      </c>
      <c r="K34" s="132" t="str">
        <f>IF($D$29&lt;&gt;"",$D$29/1000000*K32,"No Input")</f>
        <v>No Input</v>
      </c>
    </row>
    <row r="35" spans="2:11" ht="14.1" customHeight="1" thickBot="1" x14ac:dyDescent="0.25">
      <c r="B35" s="28" t="s">
        <v>31</v>
      </c>
      <c r="C35" s="48" t="str">
        <f>IF(C34="No Input","No Input",C34*$D$30/2000)</f>
        <v>No Input</v>
      </c>
      <c r="D35" s="49" t="str">
        <f t="shared" ref="D35:K35" si="5">IF(D34="No Input","No Input",D34*$D$30/2000)</f>
        <v>No Input</v>
      </c>
      <c r="E35" s="49" t="str">
        <f t="shared" si="5"/>
        <v>No Input</v>
      </c>
      <c r="F35" s="49" t="str">
        <f t="shared" si="5"/>
        <v>No Input</v>
      </c>
      <c r="G35" s="49" t="str">
        <f t="shared" si="5"/>
        <v>No Input</v>
      </c>
      <c r="H35" s="49" t="str">
        <f t="shared" si="5"/>
        <v>No Input</v>
      </c>
      <c r="I35" s="49" t="str">
        <f>IF(I34="nd","nd",IF(I34="No Input","No Input",I34*$D$30/2000))</f>
        <v>nd</v>
      </c>
      <c r="J35" s="50" t="str">
        <f t="shared" si="5"/>
        <v>No Input</v>
      </c>
      <c r="K35" s="133" t="str">
        <f t="shared" si="5"/>
        <v>No Input</v>
      </c>
    </row>
    <row r="36" spans="2:11" ht="14.1" customHeight="1" thickBot="1" x14ac:dyDescent="0.25">
      <c r="B36" s="29" t="s">
        <v>51</v>
      </c>
      <c r="C36" s="30"/>
      <c r="D36" s="30"/>
      <c r="E36" s="30"/>
      <c r="F36" s="30"/>
      <c r="G36" s="30"/>
      <c r="H36" s="30"/>
      <c r="I36" s="31"/>
      <c r="J36" s="31"/>
      <c r="K36" s="41"/>
    </row>
    <row r="37" spans="2:11" ht="14.1" customHeight="1" thickTop="1" x14ac:dyDescent="0.2">
      <c r="K37" s="1" t="s">
        <v>49</v>
      </c>
    </row>
    <row r="38" spans="2:11" ht="14.1" customHeight="1" thickBot="1" x14ac:dyDescent="0.25">
      <c r="B38" s="135" t="s">
        <v>54</v>
      </c>
      <c r="G38" s="7"/>
      <c r="H38" s="12" t="str">
        <f>IF(D39&lt;&gt;"",IF(ISNUMBER(D39),IF(D39&gt;100,"","&lt;-Fail, Not in range"),"Fail, Rating not a number"),"")</f>
        <v/>
      </c>
    </row>
    <row r="39" spans="2:11" ht="14.1" customHeight="1" thickTop="1" x14ac:dyDescent="0.2">
      <c r="B39" s="15" t="s">
        <v>13</v>
      </c>
      <c r="C39" s="16" t="s">
        <v>14</v>
      </c>
      <c r="D39" s="91"/>
      <c r="E39" s="19" t="s">
        <v>15</v>
      </c>
      <c r="F39" s="35"/>
      <c r="G39" s="36"/>
      <c r="H39" s="37"/>
      <c r="I39" s="38"/>
      <c r="J39" s="38"/>
      <c r="K39" s="40"/>
    </row>
    <row r="40" spans="2:11" ht="14.1" customHeight="1" thickBot="1" x14ac:dyDescent="0.25">
      <c r="B40" s="21"/>
      <c r="C40" s="2" t="s">
        <v>16</v>
      </c>
      <c r="D40" s="92">
        <v>8760</v>
      </c>
      <c r="E40" s="2"/>
      <c r="F40" s="34" t="s">
        <v>44</v>
      </c>
      <c r="G40" s="93">
        <v>140000</v>
      </c>
      <c r="H40" s="9"/>
      <c r="I40" s="6" t="s">
        <v>45</v>
      </c>
      <c r="J40" s="94">
        <v>0.05</v>
      </c>
      <c r="K40" s="22"/>
    </row>
    <row r="41" spans="2:11" ht="14.1" customHeight="1" x14ac:dyDescent="0.2">
      <c r="B41" s="23" t="s">
        <v>18</v>
      </c>
      <c r="C41" s="24" t="s">
        <v>19</v>
      </c>
      <c r="D41" s="25" t="s">
        <v>20</v>
      </c>
      <c r="E41" s="25" t="s">
        <v>21</v>
      </c>
      <c r="F41" s="25" t="s">
        <v>22</v>
      </c>
      <c r="G41" s="25" t="s">
        <v>23</v>
      </c>
      <c r="H41" s="25" t="s">
        <v>24</v>
      </c>
      <c r="I41" s="25" t="s">
        <v>25</v>
      </c>
      <c r="J41" s="25" t="s">
        <v>26</v>
      </c>
      <c r="K41" s="26" t="s">
        <v>46</v>
      </c>
    </row>
    <row r="42" spans="2:11" ht="14.1" customHeight="1" thickBot="1" x14ac:dyDescent="0.25">
      <c r="B42" s="28" t="s">
        <v>47</v>
      </c>
      <c r="C42" s="43">
        <f>2+1.3</f>
        <v>3.3</v>
      </c>
      <c r="D42" s="43">
        <f>1+1.3</f>
        <v>2.2999999999999998</v>
      </c>
      <c r="E42" s="43">
        <v>1.55</v>
      </c>
      <c r="F42" s="43">
        <f>142*J40</f>
        <v>7.1000000000000005</v>
      </c>
      <c r="G42" s="43">
        <v>10</v>
      </c>
      <c r="H42" s="43">
        <v>5</v>
      </c>
      <c r="I42" s="43" t="s">
        <v>53</v>
      </c>
      <c r="J42" s="44">
        <v>22300</v>
      </c>
      <c r="K42" s="90">
        <v>9</v>
      </c>
    </row>
    <row r="43" spans="2:11" ht="14.1" customHeight="1" x14ac:dyDescent="0.2">
      <c r="B43" s="23" t="s">
        <v>29</v>
      </c>
      <c r="C43" s="24" t="s">
        <v>19</v>
      </c>
      <c r="D43" s="25" t="s">
        <v>20</v>
      </c>
      <c r="E43" s="25" t="s">
        <v>21</v>
      </c>
      <c r="F43" s="25" t="s">
        <v>22</v>
      </c>
      <c r="G43" s="25" t="s">
        <v>23</v>
      </c>
      <c r="H43" s="25" t="s">
        <v>24</v>
      </c>
      <c r="I43" s="25" t="s">
        <v>25</v>
      </c>
      <c r="J43" s="25" t="s">
        <v>26</v>
      </c>
      <c r="K43" s="42" t="s">
        <v>27</v>
      </c>
    </row>
    <row r="44" spans="2:11" ht="14.1" customHeight="1" x14ac:dyDescent="0.2">
      <c r="B44" s="27" t="s">
        <v>30</v>
      </c>
      <c r="C44" s="45" t="str">
        <f t="shared" ref="C44:H44" si="6">IF($D$39&lt;&gt;"",$D$39*C42*1000/$G$40,"No Input")</f>
        <v>No Input</v>
      </c>
      <c r="D44" s="46" t="str">
        <f t="shared" si="6"/>
        <v>No Input</v>
      </c>
      <c r="E44" s="46" t="str">
        <f t="shared" si="6"/>
        <v>No Input</v>
      </c>
      <c r="F44" s="46" t="str">
        <f t="shared" si="6"/>
        <v>No Input</v>
      </c>
      <c r="G44" s="46" t="str">
        <f t="shared" si="6"/>
        <v>No Input</v>
      </c>
      <c r="H44" s="46" t="str">
        <f t="shared" si="6"/>
        <v>No Input</v>
      </c>
      <c r="I44" s="46" t="str">
        <f>IF(I42="nd","nd",IF($D$39&lt;&gt;"",$D$39*I42*1000/$G$40,"No Input"))</f>
        <v>nd</v>
      </c>
      <c r="J44" s="47" t="str">
        <f>IF($D$39&lt;&gt;"",$D$39*J42*1000/$G$40,"No Input")</f>
        <v>No Input</v>
      </c>
      <c r="K44" s="132" t="str">
        <f>IF($D$39&lt;&gt;"",$D$39/1000000*K42,"No Input")</f>
        <v>No Input</v>
      </c>
    </row>
    <row r="45" spans="2:11" ht="14.1" customHeight="1" thickBot="1" x14ac:dyDescent="0.25">
      <c r="B45" s="28" t="s">
        <v>31</v>
      </c>
      <c r="C45" s="48" t="str">
        <f t="shared" ref="C45:H45" si="7">IF(C44="No Input","No Input",C44*$D$40/2000)</f>
        <v>No Input</v>
      </c>
      <c r="D45" s="49" t="str">
        <f t="shared" si="7"/>
        <v>No Input</v>
      </c>
      <c r="E45" s="49" t="str">
        <f t="shared" si="7"/>
        <v>No Input</v>
      </c>
      <c r="F45" s="49" t="str">
        <f t="shared" si="7"/>
        <v>No Input</v>
      </c>
      <c r="G45" s="49" t="str">
        <f t="shared" si="7"/>
        <v>No Input</v>
      </c>
      <c r="H45" s="49" t="str">
        <f t="shared" si="7"/>
        <v>No Input</v>
      </c>
      <c r="I45" s="49" t="str">
        <f>IF(I44="nd","nd",IF(I44="No Input","No Input",I44*$D$40/2000))</f>
        <v>nd</v>
      </c>
      <c r="J45" s="50" t="str">
        <f>IF(J44="No Input","No Input",J44*$D$40/2000)</f>
        <v>No Input</v>
      </c>
      <c r="K45" s="133" t="str">
        <f>IF(K44="No Input","No Input",K44*$D$40/2000)</f>
        <v>No Input</v>
      </c>
    </row>
    <row r="46" spans="2:11" ht="14.1" customHeight="1" thickBot="1" x14ac:dyDescent="0.25">
      <c r="B46" s="29" t="s">
        <v>51</v>
      </c>
      <c r="C46" s="30"/>
      <c r="D46" s="30"/>
      <c r="E46" s="30"/>
      <c r="F46" s="30"/>
      <c r="G46" s="30"/>
      <c r="H46" s="30"/>
      <c r="I46" s="31"/>
      <c r="J46" s="31"/>
      <c r="K46" s="41"/>
    </row>
    <row r="47" spans="2:11" ht="14.1" customHeight="1" thickTop="1" x14ac:dyDescent="0.2">
      <c r="K47" s="1" t="s">
        <v>49</v>
      </c>
    </row>
    <row r="48" spans="2:11" ht="14.1" customHeight="1" thickBot="1" x14ac:dyDescent="0.25">
      <c r="B48" s="135" t="s">
        <v>55</v>
      </c>
      <c r="H48" s="12" t="str">
        <f>IF(D49&lt;&gt;"",IF(ISNUMBER(D49),IF(AND(D49&gt;0,D49&lt;10),"","&lt;-Fail, Not in range"),"Fail, Rating not a number"),"")</f>
        <v/>
      </c>
    </row>
    <row r="49" spans="2:11" ht="14.1" customHeight="1" thickTop="1" x14ac:dyDescent="0.2">
      <c r="B49" s="15" t="s">
        <v>13</v>
      </c>
      <c r="C49" s="16" t="s">
        <v>14</v>
      </c>
      <c r="D49" s="91"/>
      <c r="E49" s="19" t="s">
        <v>15</v>
      </c>
      <c r="F49" s="35"/>
      <c r="G49" s="36"/>
      <c r="H49" s="37"/>
      <c r="I49" s="38"/>
      <c r="J49" s="38"/>
      <c r="K49" s="40"/>
    </row>
    <row r="50" spans="2:11" ht="14.1" customHeight="1" thickBot="1" x14ac:dyDescent="0.25">
      <c r="B50" s="21"/>
      <c r="C50" s="2" t="s">
        <v>16</v>
      </c>
      <c r="D50" s="92">
        <v>8760</v>
      </c>
      <c r="E50" s="2"/>
      <c r="F50" s="34" t="s">
        <v>44</v>
      </c>
      <c r="G50" s="93">
        <v>145000</v>
      </c>
      <c r="H50" s="9"/>
      <c r="I50" s="6" t="s">
        <v>45</v>
      </c>
      <c r="J50" s="94">
        <v>1.5</v>
      </c>
      <c r="K50" s="22"/>
    </row>
    <row r="51" spans="2:11" ht="14.1" customHeight="1" x14ac:dyDescent="0.2">
      <c r="B51" s="23" t="s">
        <v>18</v>
      </c>
      <c r="C51" s="24" t="s">
        <v>19</v>
      </c>
      <c r="D51" s="25" t="s">
        <v>20</v>
      </c>
      <c r="E51" s="25" t="s">
        <v>21</v>
      </c>
      <c r="F51" s="25" t="s">
        <v>22</v>
      </c>
      <c r="G51" s="25" t="s">
        <v>23</v>
      </c>
      <c r="H51" s="25" t="s">
        <v>24</v>
      </c>
      <c r="I51" s="25" t="s">
        <v>25</v>
      </c>
      <c r="J51" s="25" t="s">
        <v>26</v>
      </c>
      <c r="K51" s="26" t="s">
        <v>27</v>
      </c>
    </row>
    <row r="52" spans="2:11" ht="14.1" customHeight="1" thickBot="1" x14ac:dyDescent="0.25">
      <c r="B52" s="28" t="s">
        <v>47</v>
      </c>
      <c r="C52" s="43">
        <f>7+1.5</f>
        <v>8.5</v>
      </c>
      <c r="D52" s="43">
        <f>5.17*0.84+1.5</f>
        <v>5.8427999999999995</v>
      </c>
      <c r="E52" s="43">
        <f>1.92*0.84+1.5</f>
        <v>3.1128</v>
      </c>
      <c r="F52" s="43">
        <f>150*J50</f>
        <v>225</v>
      </c>
      <c r="G52" s="43">
        <v>20</v>
      </c>
      <c r="H52" s="43">
        <v>5</v>
      </c>
      <c r="I52" s="43">
        <v>0.34</v>
      </c>
      <c r="J52" s="44">
        <v>25000</v>
      </c>
      <c r="K52" s="53">
        <v>1.5100000000000001E-3</v>
      </c>
    </row>
    <row r="53" spans="2:11" ht="14.1" customHeight="1" x14ac:dyDescent="0.2">
      <c r="B53" s="23" t="s">
        <v>29</v>
      </c>
      <c r="C53" s="24" t="s">
        <v>19</v>
      </c>
      <c r="D53" s="25" t="s">
        <v>20</v>
      </c>
      <c r="E53" s="25" t="s">
        <v>21</v>
      </c>
      <c r="F53" s="25" t="s">
        <v>22</v>
      </c>
      <c r="G53" s="25" t="s">
        <v>23</v>
      </c>
      <c r="H53" s="25" t="s">
        <v>24</v>
      </c>
      <c r="I53" s="25" t="s">
        <v>25</v>
      </c>
      <c r="J53" s="25" t="s">
        <v>26</v>
      </c>
      <c r="K53" s="42" t="s">
        <v>27</v>
      </c>
    </row>
    <row r="54" spans="2:11" ht="14.1" customHeight="1" x14ac:dyDescent="0.2">
      <c r="B54" s="27" t="s">
        <v>30</v>
      </c>
      <c r="C54" s="45" t="str">
        <f>IF($D$49&lt;&gt;"",$D$49*C52*1000/$G$50,"No Input")</f>
        <v>No Input</v>
      </c>
      <c r="D54" s="46" t="str">
        <f t="shared" ref="D54:K54" si="8">IF($D$49&lt;&gt;"",$D$49*D52*1000/$G$50,"No Input")</f>
        <v>No Input</v>
      </c>
      <c r="E54" s="46" t="str">
        <f t="shared" si="8"/>
        <v>No Input</v>
      </c>
      <c r="F54" s="46" t="str">
        <f t="shared" si="8"/>
        <v>No Input</v>
      </c>
      <c r="G54" s="46" t="str">
        <f t="shared" si="8"/>
        <v>No Input</v>
      </c>
      <c r="H54" s="46" t="str">
        <f t="shared" si="8"/>
        <v>No Input</v>
      </c>
      <c r="I54" s="46" t="str">
        <f t="shared" si="8"/>
        <v>No Input</v>
      </c>
      <c r="J54" s="47" t="str">
        <f t="shared" si="8"/>
        <v>No Input</v>
      </c>
      <c r="K54" s="132" t="str">
        <f t="shared" si="8"/>
        <v>No Input</v>
      </c>
    </row>
    <row r="55" spans="2:11" ht="14.1" customHeight="1" thickBot="1" x14ac:dyDescent="0.25">
      <c r="B55" s="28" t="s">
        <v>31</v>
      </c>
      <c r="C55" s="48" t="str">
        <f>IF(C54="No Input","No Input",C54*$D$50/2000)</f>
        <v>No Input</v>
      </c>
      <c r="D55" s="49" t="str">
        <f t="shared" ref="D55:K55" si="9">IF(D54="No Input","No Input",D54*$D$50/2000)</f>
        <v>No Input</v>
      </c>
      <c r="E55" s="49" t="str">
        <f t="shared" si="9"/>
        <v>No Input</v>
      </c>
      <c r="F55" s="49" t="str">
        <f t="shared" si="9"/>
        <v>No Input</v>
      </c>
      <c r="G55" s="49" t="str">
        <f t="shared" si="9"/>
        <v>No Input</v>
      </c>
      <c r="H55" s="49" t="str">
        <f t="shared" si="9"/>
        <v>No Input</v>
      </c>
      <c r="I55" s="49" t="str">
        <f t="shared" si="9"/>
        <v>No Input</v>
      </c>
      <c r="J55" s="50" t="str">
        <f t="shared" si="9"/>
        <v>No Input</v>
      </c>
      <c r="K55" s="133" t="str">
        <f t="shared" si="9"/>
        <v>No Input</v>
      </c>
    </row>
    <row r="56" spans="2:11" ht="14.1" customHeight="1" thickBot="1" x14ac:dyDescent="0.25">
      <c r="B56" s="29" t="s">
        <v>56</v>
      </c>
      <c r="C56" s="30"/>
      <c r="D56" s="30"/>
      <c r="E56" s="30"/>
      <c r="F56" s="30"/>
      <c r="G56" s="30"/>
      <c r="H56" s="30"/>
      <c r="I56" s="31"/>
      <c r="J56" s="31"/>
      <c r="K56" s="41"/>
    </row>
    <row r="57" spans="2:11" ht="14.1" customHeight="1" thickTop="1" x14ac:dyDescent="0.2">
      <c r="B57" s="7"/>
      <c r="C57" s="8"/>
      <c r="D57" s="8"/>
      <c r="E57" s="7"/>
      <c r="F57" s="8"/>
      <c r="G57" s="12"/>
      <c r="H57" s="12"/>
      <c r="I57" s="12"/>
      <c r="J57" s="12"/>
      <c r="K57" s="12"/>
    </row>
    <row r="58" spans="2:11" ht="14.1" customHeight="1" thickBot="1" x14ac:dyDescent="0.25">
      <c r="B58" s="14" t="s">
        <v>57</v>
      </c>
      <c r="C58" s="8"/>
      <c r="D58" s="8"/>
      <c r="E58" s="7"/>
      <c r="F58" s="8"/>
      <c r="G58" s="12"/>
      <c r="H58" s="12" t="str">
        <f>IF(D59&lt;&gt;"",IF(ISNUMBER(D59),IF(AND(D59&gt;=10,D59&lt;100),"","&lt;-Fail, Not in range"),"Fail, Rating not a number"),"")</f>
        <v/>
      </c>
      <c r="I58" s="12"/>
      <c r="J58" s="12"/>
      <c r="K58" s="12"/>
    </row>
    <row r="59" spans="2:11" ht="14.1" customHeight="1" thickTop="1" x14ac:dyDescent="0.2">
      <c r="B59" s="15" t="s">
        <v>13</v>
      </c>
      <c r="C59" s="16" t="s">
        <v>14</v>
      </c>
      <c r="D59" s="91"/>
      <c r="E59" s="19" t="s">
        <v>15</v>
      </c>
      <c r="F59" s="35"/>
      <c r="G59" s="36"/>
      <c r="H59" s="37"/>
      <c r="I59" s="38"/>
      <c r="J59" s="38"/>
      <c r="K59" s="40"/>
    </row>
    <row r="60" spans="2:11" ht="14.1" customHeight="1" thickBot="1" x14ac:dyDescent="0.25">
      <c r="B60" s="21"/>
      <c r="C60" s="2" t="s">
        <v>16</v>
      </c>
      <c r="D60" s="92">
        <v>8760</v>
      </c>
      <c r="E60" s="2"/>
      <c r="F60" s="34" t="s">
        <v>44</v>
      </c>
      <c r="G60" s="93">
        <v>145000</v>
      </c>
      <c r="H60" s="9"/>
      <c r="I60" s="6" t="s">
        <v>45</v>
      </c>
      <c r="J60" s="94">
        <v>1.5</v>
      </c>
      <c r="K60" s="22"/>
    </row>
    <row r="61" spans="2:11" ht="14.1" customHeight="1" x14ac:dyDescent="0.2">
      <c r="B61" s="23" t="s">
        <v>18</v>
      </c>
      <c r="C61" s="24" t="s">
        <v>19</v>
      </c>
      <c r="D61" s="25" t="s">
        <v>20</v>
      </c>
      <c r="E61" s="25" t="s">
        <v>21</v>
      </c>
      <c r="F61" s="25" t="s">
        <v>22</v>
      </c>
      <c r="G61" s="25" t="s">
        <v>23</v>
      </c>
      <c r="H61" s="25" t="s">
        <v>24</v>
      </c>
      <c r="I61" s="25" t="s">
        <v>25</v>
      </c>
      <c r="J61" s="25" t="s">
        <v>26</v>
      </c>
      <c r="K61" s="26" t="s">
        <v>27</v>
      </c>
    </row>
    <row r="62" spans="2:11" ht="14.1" customHeight="1" thickBot="1" x14ac:dyDescent="0.25">
      <c r="B62" s="28" t="s">
        <v>47</v>
      </c>
      <c r="C62" s="43">
        <f>7+1.5</f>
        <v>8.5</v>
      </c>
      <c r="D62" s="43">
        <f>7.17*0.84+1.5</f>
        <v>7.5228000000000002</v>
      </c>
      <c r="E62" s="43">
        <f>4.67*0.84+1.5</f>
        <v>5.4227999999999996</v>
      </c>
      <c r="F62" s="43">
        <f>150*J60</f>
        <v>225</v>
      </c>
      <c r="G62" s="43">
        <v>20</v>
      </c>
      <c r="H62" s="43">
        <v>5</v>
      </c>
      <c r="I62" s="43">
        <v>0.2</v>
      </c>
      <c r="J62" s="44">
        <v>25000</v>
      </c>
      <c r="K62" s="53">
        <v>1.5100000000000001E-3</v>
      </c>
    </row>
    <row r="63" spans="2:11" ht="14.1" customHeight="1" x14ac:dyDescent="0.2">
      <c r="B63" s="23" t="s">
        <v>29</v>
      </c>
      <c r="C63" s="24" t="s">
        <v>19</v>
      </c>
      <c r="D63" s="25" t="s">
        <v>20</v>
      </c>
      <c r="E63" s="25" t="s">
        <v>21</v>
      </c>
      <c r="F63" s="25" t="s">
        <v>22</v>
      </c>
      <c r="G63" s="25" t="s">
        <v>23</v>
      </c>
      <c r="H63" s="25" t="s">
        <v>24</v>
      </c>
      <c r="I63" s="25" t="s">
        <v>25</v>
      </c>
      <c r="J63" s="25" t="s">
        <v>26</v>
      </c>
      <c r="K63" s="42" t="s">
        <v>27</v>
      </c>
    </row>
    <row r="64" spans="2:11" ht="14.1" customHeight="1" x14ac:dyDescent="0.2">
      <c r="B64" s="27" t="s">
        <v>30</v>
      </c>
      <c r="C64" s="45" t="str">
        <f>IF($D$59&lt;&gt;"",$D$59*C62*1000/$G$60,"No Input")</f>
        <v>No Input</v>
      </c>
      <c r="D64" s="46" t="str">
        <f t="shared" ref="D64:K64" si="10">IF($D$59&lt;&gt;"",$D$59*D62*1000/$G$60,"No Input")</f>
        <v>No Input</v>
      </c>
      <c r="E64" s="46" t="str">
        <f t="shared" si="10"/>
        <v>No Input</v>
      </c>
      <c r="F64" s="46" t="str">
        <f t="shared" si="10"/>
        <v>No Input</v>
      </c>
      <c r="G64" s="46" t="str">
        <f t="shared" si="10"/>
        <v>No Input</v>
      </c>
      <c r="H64" s="46" t="str">
        <f t="shared" si="10"/>
        <v>No Input</v>
      </c>
      <c r="I64" s="46" t="str">
        <f t="shared" si="10"/>
        <v>No Input</v>
      </c>
      <c r="J64" s="47" t="str">
        <f t="shared" si="10"/>
        <v>No Input</v>
      </c>
      <c r="K64" s="132" t="str">
        <f t="shared" si="10"/>
        <v>No Input</v>
      </c>
    </row>
    <row r="65" spans="2:11" ht="14.1" customHeight="1" thickBot="1" x14ac:dyDescent="0.25">
      <c r="B65" s="28" t="s">
        <v>31</v>
      </c>
      <c r="C65" s="48" t="str">
        <f>IF(C64="No Input","No Input",C64*$D$60/2000)</f>
        <v>No Input</v>
      </c>
      <c r="D65" s="49" t="str">
        <f t="shared" ref="D65:K65" si="11">IF(D64="No Input","No Input",D64*$D$60/2000)</f>
        <v>No Input</v>
      </c>
      <c r="E65" s="49" t="str">
        <f t="shared" si="11"/>
        <v>No Input</v>
      </c>
      <c r="F65" s="49" t="str">
        <f t="shared" si="11"/>
        <v>No Input</v>
      </c>
      <c r="G65" s="49" t="str">
        <f t="shared" si="11"/>
        <v>No Input</v>
      </c>
      <c r="H65" s="49" t="str">
        <f t="shared" si="11"/>
        <v>No Input</v>
      </c>
      <c r="I65" s="49" t="str">
        <f t="shared" si="11"/>
        <v>No Input</v>
      </c>
      <c r="J65" s="50" t="str">
        <f t="shared" si="11"/>
        <v>No Input</v>
      </c>
      <c r="K65" s="133" t="str">
        <f t="shared" si="11"/>
        <v>No Input</v>
      </c>
    </row>
    <row r="66" spans="2:11" ht="14.1" customHeight="1" thickBot="1" x14ac:dyDescent="0.25">
      <c r="B66" s="29" t="s">
        <v>58</v>
      </c>
      <c r="C66" s="30"/>
      <c r="D66" s="30"/>
      <c r="E66" s="30"/>
      <c r="F66" s="30"/>
      <c r="G66" s="30"/>
      <c r="H66" s="30"/>
      <c r="I66" s="31"/>
      <c r="J66" s="31"/>
      <c r="K66" s="41"/>
    </row>
    <row r="67" spans="2:11" ht="14.1" customHeight="1" thickTop="1" x14ac:dyDescent="0.2"/>
    <row r="68" spans="2:11" ht="14.1" customHeight="1" thickBot="1" x14ac:dyDescent="0.25">
      <c r="B68" s="136" t="s">
        <v>59</v>
      </c>
      <c r="H68" s="12" t="str">
        <f>IF(D69&lt;&gt;"",IF(ISNUMBER(D69),IF(D69&gt;100,"","&lt;-Fail, Not in range"),"Fail, Rating not a number"),"")</f>
        <v/>
      </c>
    </row>
    <row r="69" spans="2:11" ht="14.1" customHeight="1" thickTop="1" x14ac:dyDescent="0.2">
      <c r="B69" s="15" t="s">
        <v>13</v>
      </c>
      <c r="C69" s="16" t="s">
        <v>14</v>
      </c>
      <c r="D69" s="91"/>
      <c r="E69" s="19" t="s">
        <v>15</v>
      </c>
      <c r="F69" s="35"/>
      <c r="G69" s="36"/>
      <c r="H69" s="37"/>
      <c r="I69" s="38"/>
      <c r="J69" s="38"/>
      <c r="K69" s="40"/>
    </row>
    <row r="70" spans="2:11" ht="14.1" customHeight="1" thickBot="1" x14ac:dyDescent="0.25">
      <c r="B70" s="21"/>
      <c r="C70" s="2" t="s">
        <v>16</v>
      </c>
      <c r="D70" s="92">
        <v>8760</v>
      </c>
      <c r="E70" s="2"/>
      <c r="F70" s="34" t="s">
        <v>44</v>
      </c>
      <c r="G70" s="93">
        <v>145000</v>
      </c>
      <c r="H70" s="9"/>
      <c r="I70" s="6" t="s">
        <v>45</v>
      </c>
      <c r="J70" s="94">
        <v>1.5</v>
      </c>
      <c r="K70" s="22"/>
    </row>
    <row r="71" spans="2:11" ht="14.1" customHeight="1" x14ac:dyDescent="0.2">
      <c r="B71" s="23" t="s">
        <v>18</v>
      </c>
      <c r="C71" s="24" t="s">
        <v>19</v>
      </c>
      <c r="D71" s="25" t="s">
        <v>20</v>
      </c>
      <c r="E71" s="25" t="s">
        <v>21</v>
      </c>
      <c r="F71" s="25" t="s">
        <v>22</v>
      </c>
      <c r="G71" s="25" t="s">
        <v>23</v>
      </c>
      <c r="H71" s="25" t="s">
        <v>24</v>
      </c>
      <c r="I71" s="25" t="s">
        <v>25</v>
      </c>
      <c r="J71" s="25" t="s">
        <v>26</v>
      </c>
      <c r="K71" s="26" t="s">
        <v>27</v>
      </c>
    </row>
    <row r="72" spans="2:11" ht="14.1" customHeight="1" thickBot="1" x14ac:dyDescent="0.25">
      <c r="B72" s="28" t="s">
        <v>47</v>
      </c>
      <c r="C72" s="43">
        <f>7+1.5</f>
        <v>8.5</v>
      </c>
      <c r="D72" s="43">
        <f>5.9*0.84+1.5</f>
        <v>6.4560000000000004</v>
      </c>
      <c r="E72" s="43">
        <f>4.3*0.84+1.5</f>
        <v>5.1120000000000001</v>
      </c>
      <c r="F72" s="43">
        <f>150*J70</f>
        <v>225</v>
      </c>
      <c r="G72" s="43">
        <v>47</v>
      </c>
      <c r="H72" s="43">
        <v>5</v>
      </c>
      <c r="I72" s="43">
        <v>0.76</v>
      </c>
      <c r="J72" s="44">
        <v>25000</v>
      </c>
      <c r="K72" s="53">
        <v>1.5100000000000001E-3</v>
      </c>
    </row>
    <row r="73" spans="2:11" ht="14.1" customHeight="1" x14ac:dyDescent="0.2">
      <c r="B73" s="23" t="s">
        <v>29</v>
      </c>
      <c r="C73" s="24" t="s">
        <v>19</v>
      </c>
      <c r="D73" s="25" t="s">
        <v>20</v>
      </c>
      <c r="E73" s="25" t="s">
        <v>21</v>
      </c>
      <c r="F73" s="25" t="s">
        <v>22</v>
      </c>
      <c r="G73" s="25" t="s">
        <v>23</v>
      </c>
      <c r="H73" s="25" t="s">
        <v>24</v>
      </c>
      <c r="I73" s="25" t="s">
        <v>25</v>
      </c>
      <c r="J73" s="25" t="s">
        <v>26</v>
      </c>
      <c r="K73" s="42" t="s">
        <v>27</v>
      </c>
    </row>
    <row r="74" spans="2:11" ht="14.1" customHeight="1" x14ac:dyDescent="0.2">
      <c r="B74" s="27" t="s">
        <v>30</v>
      </c>
      <c r="C74" s="45" t="str">
        <f>IF($D$69&lt;&gt;"",$D$69*C72*1000/$G$70,"No Input")</f>
        <v>No Input</v>
      </c>
      <c r="D74" s="46" t="str">
        <f t="shared" ref="D74:K74" si="12">IF($D$69&lt;&gt;"",$D$69*D72*1000/$G$70,"No Input")</f>
        <v>No Input</v>
      </c>
      <c r="E74" s="46" t="str">
        <f t="shared" si="12"/>
        <v>No Input</v>
      </c>
      <c r="F74" s="46" t="str">
        <f t="shared" si="12"/>
        <v>No Input</v>
      </c>
      <c r="G74" s="46" t="str">
        <f t="shared" si="12"/>
        <v>No Input</v>
      </c>
      <c r="H74" s="46" t="str">
        <f t="shared" si="12"/>
        <v>No Input</v>
      </c>
      <c r="I74" s="46" t="str">
        <f t="shared" si="12"/>
        <v>No Input</v>
      </c>
      <c r="J74" s="47" t="str">
        <f t="shared" si="12"/>
        <v>No Input</v>
      </c>
      <c r="K74" s="132" t="str">
        <f t="shared" si="12"/>
        <v>No Input</v>
      </c>
    </row>
    <row r="75" spans="2:11" ht="14.1" customHeight="1" thickBot="1" x14ac:dyDescent="0.25">
      <c r="B75" s="28" t="s">
        <v>31</v>
      </c>
      <c r="C75" s="48" t="str">
        <f>IF(C74="No Input","No Input",C74*$D$70/2000)</f>
        <v>No Input</v>
      </c>
      <c r="D75" s="49" t="str">
        <f t="shared" ref="D75:K75" si="13">IF(D74="No Input","No Input",D74*$D$70/2000)</f>
        <v>No Input</v>
      </c>
      <c r="E75" s="49" t="str">
        <f t="shared" si="13"/>
        <v>No Input</v>
      </c>
      <c r="F75" s="49" t="str">
        <f t="shared" si="13"/>
        <v>No Input</v>
      </c>
      <c r="G75" s="49" t="str">
        <f t="shared" si="13"/>
        <v>No Input</v>
      </c>
      <c r="H75" s="49" t="str">
        <f t="shared" si="13"/>
        <v>No Input</v>
      </c>
      <c r="I75" s="49" t="str">
        <f t="shared" si="13"/>
        <v>No Input</v>
      </c>
      <c r="J75" s="50" t="str">
        <f t="shared" si="13"/>
        <v>No Input</v>
      </c>
      <c r="K75" s="133" t="str">
        <f t="shared" si="13"/>
        <v>No Input</v>
      </c>
    </row>
    <row r="76" spans="2:11" ht="14.1" customHeight="1" thickBot="1" x14ac:dyDescent="0.25">
      <c r="B76" s="29" t="s">
        <v>60</v>
      </c>
      <c r="C76" s="30"/>
      <c r="D76" s="30"/>
      <c r="E76" s="30"/>
      <c r="F76" s="30"/>
      <c r="G76" s="30"/>
      <c r="H76" s="30"/>
      <c r="I76" s="31"/>
      <c r="J76" s="31"/>
      <c r="K76" s="41"/>
    </row>
    <row r="77" spans="2:11" ht="14.1" customHeight="1" thickTop="1" x14ac:dyDescent="0.2">
      <c r="B77" s="5"/>
      <c r="C77" s="5"/>
      <c r="D77" s="5"/>
      <c r="E77" s="5"/>
      <c r="F77" s="5"/>
      <c r="G77" s="5"/>
      <c r="H77" s="5"/>
      <c r="I77" s="5"/>
      <c r="J77" s="5"/>
      <c r="K77" s="5"/>
    </row>
    <row r="78" spans="2:11" ht="14.1" customHeight="1" thickBot="1" x14ac:dyDescent="0.25">
      <c r="B78" s="137" t="s">
        <v>61</v>
      </c>
      <c r="C78" s="5"/>
      <c r="D78" s="5"/>
      <c r="E78" s="5"/>
      <c r="F78" s="5"/>
      <c r="G78" s="5"/>
      <c r="H78" s="12" t="str">
        <f>IF(D79&lt;&gt;"",IF(ISNUMBER(D79),IF(D79&gt;100,"","&lt;-Fail, Not in range"),"Fail, Rating not a number"),"")</f>
        <v/>
      </c>
      <c r="I78" s="5"/>
      <c r="J78" s="5"/>
      <c r="K78" s="5"/>
    </row>
    <row r="79" spans="2:11" ht="14.1" customHeight="1" thickTop="1" x14ac:dyDescent="0.2">
      <c r="B79" s="15" t="s">
        <v>13</v>
      </c>
      <c r="C79" s="16" t="s">
        <v>14</v>
      </c>
      <c r="D79" s="91"/>
      <c r="E79" s="19" t="s">
        <v>15</v>
      </c>
      <c r="F79" s="35"/>
      <c r="G79" s="36"/>
      <c r="H79" s="37"/>
      <c r="I79" s="38"/>
      <c r="J79" s="38"/>
      <c r="K79" s="40"/>
    </row>
    <row r="80" spans="2:11" ht="14.1" customHeight="1" thickBot="1" x14ac:dyDescent="0.25">
      <c r="B80" s="21"/>
      <c r="C80" s="2" t="s">
        <v>16</v>
      </c>
      <c r="D80" s="92">
        <v>8760</v>
      </c>
      <c r="E80" s="2"/>
      <c r="F80" s="34" t="s">
        <v>44</v>
      </c>
      <c r="G80" s="93">
        <v>145000</v>
      </c>
      <c r="H80" s="9"/>
      <c r="I80" s="6" t="s">
        <v>45</v>
      </c>
      <c r="J80" s="94">
        <v>1.5</v>
      </c>
      <c r="K80" s="22"/>
    </row>
    <row r="81" spans="2:11" ht="14.1" customHeight="1" x14ac:dyDescent="0.2">
      <c r="B81" s="23" t="s">
        <v>18</v>
      </c>
      <c r="C81" s="24" t="s">
        <v>19</v>
      </c>
      <c r="D81" s="25" t="s">
        <v>20</v>
      </c>
      <c r="E81" s="25" t="s">
        <v>21</v>
      </c>
      <c r="F81" s="25" t="s">
        <v>22</v>
      </c>
      <c r="G81" s="25" t="s">
        <v>23</v>
      </c>
      <c r="H81" s="25" t="s">
        <v>24</v>
      </c>
      <c r="I81" s="25" t="s">
        <v>25</v>
      </c>
      <c r="J81" s="25" t="s">
        <v>26</v>
      </c>
      <c r="K81" s="26" t="s">
        <v>27</v>
      </c>
    </row>
    <row r="82" spans="2:11" ht="14.1" customHeight="1" thickBot="1" x14ac:dyDescent="0.25">
      <c r="B82" s="28" t="s">
        <v>47</v>
      </c>
      <c r="C82" s="43">
        <f>7+1.5</f>
        <v>8.5</v>
      </c>
      <c r="D82" s="43">
        <f>5.9*0.84+1.5</f>
        <v>6.4560000000000004</v>
      </c>
      <c r="E82" s="43">
        <f>4.3*0.84+1.5</f>
        <v>5.1120000000000001</v>
      </c>
      <c r="F82" s="43">
        <f>150*J80</f>
        <v>225</v>
      </c>
      <c r="G82" s="43">
        <v>32</v>
      </c>
      <c r="H82" s="43">
        <v>5</v>
      </c>
      <c r="I82" s="43">
        <v>0.76</v>
      </c>
      <c r="J82" s="44">
        <v>25000</v>
      </c>
      <c r="K82" s="53">
        <v>1.5100000000000001E-3</v>
      </c>
    </row>
    <row r="83" spans="2:11" ht="14.1" customHeight="1" x14ac:dyDescent="0.2">
      <c r="B83" s="23" t="s">
        <v>29</v>
      </c>
      <c r="C83" s="24" t="s">
        <v>19</v>
      </c>
      <c r="D83" s="25" t="s">
        <v>20</v>
      </c>
      <c r="E83" s="25" t="s">
        <v>21</v>
      </c>
      <c r="F83" s="25" t="s">
        <v>22</v>
      </c>
      <c r="G83" s="25" t="s">
        <v>23</v>
      </c>
      <c r="H83" s="25" t="s">
        <v>24</v>
      </c>
      <c r="I83" s="25" t="s">
        <v>25</v>
      </c>
      <c r="J83" s="25" t="s">
        <v>26</v>
      </c>
      <c r="K83" s="42" t="s">
        <v>27</v>
      </c>
    </row>
    <row r="84" spans="2:11" ht="14.1" customHeight="1" x14ac:dyDescent="0.2">
      <c r="B84" s="27" t="s">
        <v>30</v>
      </c>
      <c r="C84" s="45" t="str">
        <f>IF($D$79&lt;&gt;"",$D$79*C82*1000/$G$80,"No Input")</f>
        <v>No Input</v>
      </c>
      <c r="D84" s="46" t="str">
        <f t="shared" ref="D84:K84" si="14">IF($D$79&lt;&gt;"",$D$79*D82*1000/$G$80,"No Input")</f>
        <v>No Input</v>
      </c>
      <c r="E84" s="46" t="str">
        <f t="shared" si="14"/>
        <v>No Input</v>
      </c>
      <c r="F84" s="46" t="str">
        <f t="shared" si="14"/>
        <v>No Input</v>
      </c>
      <c r="G84" s="46" t="str">
        <f t="shared" si="14"/>
        <v>No Input</v>
      </c>
      <c r="H84" s="46" t="str">
        <f t="shared" si="14"/>
        <v>No Input</v>
      </c>
      <c r="I84" s="46" t="str">
        <f t="shared" si="14"/>
        <v>No Input</v>
      </c>
      <c r="J84" s="47" t="str">
        <f t="shared" si="14"/>
        <v>No Input</v>
      </c>
      <c r="K84" s="132" t="str">
        <f t="shared" si="14"/>
        <v>No Input</v>
      </c>
    </row>
    <row r="85" spans="2:11" ht="14.1" customHeight="1" thickBot="1" x14ac:dyDescent="0.25">
      <c r="B85" s="28" t="s">
        <v>31</v>
      </c>
      <c r="C85" s="48" t="str">
        <f>IF(C84="No Input","No Input",C84*$D$80/2000)</f>
        <v>No Input</v>
      </c>
      <c r="D85" s="49" t="str">
        <f t="shared" ref="D85:K85" si="15">IF(D84="No Input","No Input",D84*$D$80/2000)</f>
        <v>No Input</v>
      </c>
      <c r="E85" s="49" t="str">
        <f t="shared" si="15"/>
        <v>No Input</v>
      </c>
      <c r="F85" s="49" t="str">
        <f t="shared" si="15"/>
        <v>No Input</v>
      </c>
      <c r="G85" s="49" t="str">
        <f t="shared" si="15"/>
        <v>No Input</v>
      </c>
      <c r="H85" s="49" t="str">
        <f t="shared" si="15"/>
        <v>No Input</v>
      </c>
      <c r="I85" s="49" t="str">
        <f t="shared" si="15"/>
        <v>No Input</v>
      </c>
      <c r="J85" s="50" t="str">
        <f t="shared" si="15"/>
        <v>No Input</v>
      </c>
      <c r="K85" s="133" t="str">
        <f t="shared" si="15"/>
        <v>No Input</v>
      </c>
    </row>
    <row r="86" spans="2:11" ht="14.1" customHeight="1" thickBot="1" x14ac:dyDescent="0.25">
      <c r="B86" s="29" t="s">
        <v>62</v>
      </c>
      <c r="C86" s="30"/>
      <c r="D86" s="30"/>
      <c r="E86" s="30"/>
      <c r="F86" s="30"/>
      <c r="G86" s="30"/>
      <c r="H86" s="30"/>
      <c r="I86" s="31"/>
      <c r="J86" s="31"/>
      <c r="K86" s="41"/>
    </row>
    <row r="87" spans="2:11" ht="14.1" customHeight="1" thickTop="1" x14ac:dyDescent="0.2"/>
    <row r="88" spans="2:11" ht="14.1" customHeight="1" thickBot="1" x14ac:dyDescent="0.25">
      <c r="B88" s="135" t="s">
        <v>63</v>
      </c>
      <c r="H88" s="12" t="str">
        <f>IF(D89&lt;&gt;"",IF(ISNUMBER(D89),IF(AND(D89&gt;0,D89&lt;10),"","&lt;-Fail, Not in range"),"Fail, Rating not a number"),"")</f>
        <v/>
      </c>
    </row>
    <row r="89" spans="2:11" ht="14.1" customHeight="1" thickTop="1" x14ac:dyDescent="0.2">
      <c r="B89" s="15" t="s">
        <v>13</v>
      </c>
      <c r="C89" s="16" t="s">
        <v>14</v>
      </c>
      <c r="D89" s="91"/>
      <c r="E89" s="19" t="s">
        <v>15</v>
      </c>
      <c r="F89" s="35"/>
      <c r="G89" s="36"/>
      <c r="H89" s="37"/>
      <c r="I89" s="38"/>
      <c r="J89" s="38"/>
      <c r="K89" s="40"/>
    </row>
    <row r="90" spans="2:11" ht="14.1" customHeight="1" thickBot="1" x14ac:dyDescent="0.25">
      <c r="B90" s="21"/>
      <c r="C90" s="2" t="s">
        <v>16</v>
      </c>
      <c r="D90" s="92">
        <v>8760</v>
      </c>
      <c r="E90" s="2"/>
      <c r="F90" s="34" t="s">
        <v>44</v>
      </c>
      <c r="G90" s="93">
        <v>150000</v>
      </c>
      <c r="H90" s="9"/>
      <c r="I90" s="6" t="s">
        <v>45</v>
      </c>
      <c r="J90" s="94">
        <v>2</v>
      </c>
      <c r="K90" s="22"/>
    </row>
    <row r="91" spans="2:11" ht="14.1" customHeight="1" x14ac:dyDescent="0.2">
      <c r="B91" s="23" t="s">
        <v>18</v>
      </c>
      <c r="C91" s="24" t="s">
        <v>19</v>
      </c>
      <c r="D91" s="25" t="s">
        <v>20</v>
      </c>
      <c r="E91" s="25" t="s">
        <v>21</v>
      </c>
      <c r="F91" s="25" t="s">
        <v>22</v>
      </c>
      <c r="G91" s="25" t="s">
        <v>23</v>
      </c>
      <c r="H91" s="25" t="s">
        <v>24</v>
      </c>
      <c r="I91" s="25" t="s">
        <v>25</v>
      </c>
      <c r="J91" s="25" t="s">
        <v>26</v>
      </c>
      <c r="K91" s="26" t="s">
        <v>27</v>
      </c>
    </row>
    <row r="92" spans="2:11" ht="14.1" customHeight="1" thickBot="1" x14ac:dyDescent="0.25">
      <c r="B92" s="28" t="s">
        <v>47</v>
      </c>
      <c r="C92" s="43">
        <f>10+1.5</f>
        <v>11.5</v>
      </c>
      <c r="D92" s="43">
        <f>5.17*1.2+1.5</f>
        <v>7.7039999999999997</v>
      </c>
      <c r="E92" s="43">
        <f>1.92*1.2+1.5</f>
        <v>3.8039999999999998</v>
      </c>
      <c r="F92" s="43">
        <f>157*J90</f>
        <v>314</v>
      </c>
      <c r="G92" s="43">
        <v>55</v>
      </c>
      <c r="H92" s="43">
        <v>5</v>
      </c>
      <c r="I92" s="43">
        <v>1.1299999999999999</v>
      </c>
      <c r="J92" s="44">
        <v>25000</v>
      </c>
      <c r="K92" s="53">
        <v>1.5100000000000001E-3</v>
      </c>
    </row>
    <row r="93" spans="2:11" ht="14.1" customHeight="1" x14ac:dyDescent="0.2">
      <c r="B93" s="23" t="s">
        <v>29</v>
      </c>
      <c r="C93" s="24" t="s">
        <v>19</v>
      </c>
      <c r="D93" s="25" t="s">
        <v>20</v>
      </c>
      <c r="E93" s="25" t="s">
        <v>21</v>
      </c>
      <c r="F93" s="25" t="s">
        <v>22</v>
      </c>
      <c r="G93" s="25" t="s">
        <v>23</v>
      </c>
      <c r="H93" s="25" t="s">
        <v>24</v>
      </c>
      <c r="I93" s="25" t="s">
        <v>25</v>
      </c>
      <c r="J93" s="25" t="s">
        <v>26</v>
      </c>
      <c r="K93" s="42" t="s">
        <v>27</v>
      </c>
    </row>
    <row r="94" spans="2:11" ht="14.1" customHeight="1" x14ac:dyDescent="0.2">
      <c r="B94" s="27" t="s">
        <v>30</v>
      </c>
      <c r="C94" s="45" t="str">
        <f>IF($D$89&lt;&gt;"",$D$89*C92*1000/$G$90,"No Input")</f>
        <v>No Input</v>
      </c>
      <c r="D94" s="46" t="str">
        <f t="shared" ref="D94:K94" si="16">IF($D$89&lt;&gt;"",$D$89*D92*1000/$G$90,"No Input")</f>
        <v>No Input</v>
      </c>
      <c r="E94" s="46" t="str">
        <f t="shared" si="16"/>
        <v>No Input</v>
      </c>
      <c r="F94" s="46" t="str">
        <f t="shared" si="16"/>
        <v>No Input</v>
      </c>
      <c r="G94" s="46" t="str">
        <f t="shared" si="16"/>
        <v>No Input</v>
      </c>
      <c r="H94" s="46" t="str">
        <f t="shared" si="16"/>
        <v>No Input</v>
      </c>
      <c r="I94" s="46" t="str">
        <f t="shared" si="16"/>
        <v>No Input</v>
      </c>
      <c r="J94" s="47" t="str">
        <f t="shared" si="16"/>
        <v>No Input</v>
      </c>
      <c r="K94" s="132" t="str">
        <f t="shared" si="16"/>
        <v>No Input</v>
      </c>
    </row>
    <row r="95" spans="2:11" ht="14.1" customHeight="1" thickBot="1" x14ac:dyDescent="0.25">
      <c r="B95" s="28" t="s">
        <v>31</v>
      </c>
      <c r="C95" s="48" t="str">
        <f>IF(C94="No Input","No Input",C94*$D$90/2000)</f>
        <v>No Input</v>
      </c>
      <c r="D95" s="49" t="str">
        <f t="shared" ref="D95:K95" si="17">IF(D94="No Input","No Input",D94*$D$90/2000)</f>
        <v>No Input</v>
      </c>
      <c r="E95" s="49" t="str">
        <f t="shared" si="17"/>
        <v>No Input</v>
      </c>
      <c r="F95" s="49" t="str">
        <f t="shared" si="17"/>
        <v>No Input</v>
      </c>
      <c r="G95" s="49" t="str">
        <f t="shared" si="17"/>
        <v>No Input</v>
      </c>
      <c r="H95" s="49" t="str">
        <f t="shared" si="17"/>
        <v>No Input</v>
      </c>
      <c r="I95" s="49" t="str">
        <f t="shared" si="17"/>
        <v>No Input</v>
      </c>
      <c r="J95" s="50" t="str">
        <f t="shared" si="17"/>
        <v>No Input</v>
      </c>
      <c r="K95" s="133" t="str">
        <f t="shared" si="17"/>
        <v>No Input</v>
      </c>
    </row>
    <row r="96" spans="2:11" ht="14.1" customHeight="1" thickBot="1" x14ac:dyDescent="0.25">
      <c r="B96" s="29" t="s">
        <v>56</v>
      </c>
      <c r="C96" s="30"/>
      <c r="D96" s="30"/>
      <c r="E96" s="30"/>
      <c r="F96" s="30"/>
      <c r="G96" s="30"/>
      <c r="H96" s="30"/>
      <c r="I96" s="31"/>
      <c r="J96" s="31"/>
      <c r="K96" s="41"/>
    </row>
    <row r="97" spans="2:11" ht="14.1" customHeight="1" thickTop="1" x14ac:dyDescent="0.2">
      <c r="B97" s="5"/>
      <c r="C97" s="5"/>
      <c r="D97" s="5"/>
      <c r="E97" s="5"/>
      <c r="F97" s="5"/>
      <c r="G97" s="5"/>
      <c r="H97" s="5"/>
      <c r="I97" s="5"/>
      <c r="J97" s="5"/>
      <c r="K97" s="5"/>
    </row>
    <row r="98" spans="2:11" ht="14.1" customHeight="1" thickBot="1" x14ac:dyDescent="0.25">
      <c r="B98" s="137" t="s">
        <v>64</v>
      </c>
      <c r="C98" s="5"/>
      <c r="D98" s="5"/>
      <c r="E98" s="5"/>
      <c r="F98" s="5"/>
      <c r="G98" s="5"/>
      <c r="H98" s="12" t="str">
        <f>IF(D99&lt;&gt;"",IF(ISNUMBER(D99),IF(AND(D99&gt;=10,D99&lt;100),"","&lt;-Fail, Not in range"),"Fail, Rating not a number"),"")</f>
        <v/>
      </c>
      <c r="I98" s="5"/>
      <c r="J98" s="5"/>
      <c r="K98" s="5"/>
    </row>
    <row r="99" spans="2:11" ht="14.1" customHeight="1" thickTop="1" x14ac:dyDescent="0.2">
      <c r="B99" s="15" t="s">
        <v>13</v>
      </c>
      <c r="C99" s="16" t="s">
        <v>14</v>
      </c>
      <c r="D99" s="91"/>
      <c r="E99" s="19" t="s">
        <v>15</v>
      </c>
      <c r="F99" s="35"/>
      <c r="G99" s="36"/>
      <c r="H99" s="37"/>
      <c r="I99" s="38"/>
      <c r="J99" s="38"/>
      <c r="K99" s="40"/>
    </row>
    <row r="100" spans="2:11" ht="14.1" customHeight="1" thickBot="1" x14ac:dyDescent="0.25">
      <c r="B100" s="21"/>
      <c r="C100" s="2" t="s">
        <v>16</v>
      </c>
      <c r="D100" s="92">
        <v>8760</v>
      </c>
      <c r="E100" s="2"/>
      <c r="F100" s="34" t="s">
        <v>44</v>
      </c>
      <c r="G100" s="93">
        <v>150000</v>
      </c>
      <c r="H100" s="9"/>
      <c r="I100" s="6" t="s">
        <v>45</v>
      </c>
      <c r="J100" s="94">
        <v>2</v>
      </c>
      <c r="K100" s="22"/>
    </row>
    <row r="101" spans="2:11" ht="14.1" customHeight="1" x14ac:dyDescent="0.2">
      <c r="B101" s="23" t="s">
        <v>18</v>
      </c>
      <c r="C101" s="24" t="s">
        <v>19</v>
      </c>
      <c r="D101" s="25" t="s">
        <v>20</v>
      </c>
      <c r="E101" s="25" t="s">
        <v>21</v>
      </c>
      <c r="F101" s="25" t="s">
        <v>22</v>
      </c>
      <c r="G101" s="25" t="s">
        <v>23</v>
      </c>
      <c r="H101" s="25" t="s">
        <v>24</v>
      </c>
      <c r="I101" s="25" t="s">
        <v>25</v>
      </c>
      <c r="J101" s="25" t="s">
        <v>26</v>
      </c>
      <c r="K101" s="26" t="s">
        <v>27</v>
      </c>
    </row>
    <row r="102" spans="2:11" ht="14.1" customHeight="1" thickBot="1" x14ac:dyDescent="0.25">
      <c r="B102" s="28" t="s">
        <v>47</v>
      </c>
      <c r="C102" s="43">
        <f>10+1.5</f>
        <v>11.5</v>
      </c>
      <c r="D102" s="43">
        <f>7.17*1.2+1.5</f>
        <v>10.103999999999999</v>
      </c>
      <c r="E102" s="43">
        <f>4.67*1.2+1.5</f>
        <v>7.1040000000000001</v>
      </c>
      <c r="F102" s="43">
        <f>157*J100</f>
        <v>314</v>
      </c>
      <c r="G102" s="43">
        <v>55</v>
      </c>
      <c r="H102" s="43">
        <v>5</v>
      </c>
      <c r="I102" s="43">
        <v>0.28000000000000003</v>
      </c>
      <c r="J102" s="44">
        <v>25000</v>
      </c>
      <c r="K102" s="53">
        <v>1.5100000000000001E-3</v>
      </c>
    </row>
    <row r="103" spans="2:11" ht="14.1" customHeight="1" x14ac:dyDescent="0.2">
      <c r="B103" s="23" t="s">
        <v>29</v>
      </c>
      <c r="C103" s="24" t="s">
        <v>19</v>
      </c>
      <c r="D103" s="25" t="s">
        <v>20</v>
      </c>
      <c r="E103" s="25" t="s">
        <v>21</v>
      </c>
      <c r="F103" s="25" t="s">
        <v>22</v>
      </c>
      <c r="G103" s="25" t="s">
        <v>23</v>
      </c>
      <c r="H103" s="25" t="s">
        <v>24</v>
      </c>
      <c r="I103" s="25" t="s">
        <v>25</v>
      </c>
      <c r="J103" s="25" t="s">
        <v>26</v>
      </c>
      <c r="K103" s="42" t="s">
        <v>27</v>
      </c>
    </row>
    <row r="104" spans="2:11" ht="14.1" customHeight="1" x14ac:dyDescent="0.2">
      <c r="B104" s="27" t="s">
        <v>30</v>
      </c>
      <c r="C104" s="45" t="str">
        <f>IF($D$99&lt;&gt;"",$D$99*C102*1000/$G$100,"No Input")</f>
        <v>No Input</v>
      </c>
      <c r="D104" s="46" t="str">
        <f t="shared" ref="D104:K104" si="18">IF($D$99&lt;&gt;"",$D$99*D102*1000/$G$100,"No Input")</f>
        <v>No Input</v>
      </c>
      <c r="E104" s="46" t="str">
        <f t="shared" si="18"/>
        <v>No Input</v>
      </c>
      <c r="F104" s="46" t="str">
        <f t="shared" si="18"/>
        <v>No Input</v>
      </c>
      <c r="G104" s="46" t="str">
        <f t="shared" si="18"/>
        <v>No Input</v>
      </c>
      <c r="H104" s="46" t="str">
        <f t="shared" si="18"/>
        <v>No Input</v>
      </c>
      <c r="I104" s="46" t="str">
        <f t="shared" si="18"/>
        <v>No Input</v>
      </c>
      <c r="J104" s="47" t="str">
        <f t="shared" si="18"/>
        <v>No Input</v>
      </c>
      <c r="K104" s="132" t="str">
        <f t="shared" si="18"/>
        <v>No Input</v>
      </c>
    </row>
    <row r="105" spans="2:11" ht="14.1" customHeight="1" thickBot="1" x14ac:dyDescent="0.25">
      <c r="B105" s="28" t="s">
        <v>31</v>
      </c>
      <c r="C105" s="48" t="str">
        <f>IF(C104="No Input","No Input",C104*$D$100/2000)</f>
        <v>No Input</v>
      </c>
      <c r="D105" s="49" t="str">
        <f t="shared" ref="D105:K105" si="19">IF(D104="No Input","No Input",D104*$D$100/2000)</f>
        <v>No Input</v>
      </c>
      <c r="E105" s="49" t="str">
        <f t="shared" si="19"/>
        <v>No Input</v>
      </c>
      <c r="F105" s="49" t="str">
        <f t="shared" si="19"/>
        <v>No Input</v>
      </c>
      <c r="G105" s="49" t="str">
        <f t="shared" si="19"/>
        <v>No Input</v>
      </c>
      <c r="H105" s="49" t="str">
        <f t="shared" si="19"/>
        <v>No Input</v>
      </c>
      <c r="I105" s="49" t="str">
        <f t="shared" si="19"/>
        <v>No Input</v>
      </c>
      <c r="J105" s="50" t="str">
        <f t="shared" si="19"/>
        <v>No Input</v>
      </c>
      <c r="K105" s="133" t="str">
        <f t="shared" si="19"/>
        <v>No Input</v>
      </c>
    </row>
    <row r="106" spans="2:11" ht="14.1" customHeight="1" thickBot="1" x14ac:dyDescent="0.25">
      <c r="B106" s="29" t="s">
        <v>58</v>
      </c>
      <c r="C106" s="30"/>
      <c r="D106" s="30"/>
      <c r="E106" s="30"/>
      <c r="F106" s="30"/>
      <c r="G106" s="30"/>
      <c r="H106" s="30"/>
      <c r="I106" s="31"/>
      <c r="J106" s="31"/>
      <c r="K106" s="41"/>
    </row>
    <row r="107" spans="2:11" ht="14.1" customHeight="1" thickTop="1" x14ac:dyDescent="0.2">
      <c r="B107" s="51"/>
      <c r="C107" s="8"/>
      <c r="D107" s="8"/>
      <c r="E107" s="7"/>
      <c r="F107" s="8"/>
      <c r="G107" s="12"/>
      <c r="H107" s="12"/>
      <c r="I107" s="12"/>
      <c r="J107" s="12"/>
      <c r="K107" s="12"/>
    </row>
    <row r="108" spans="2:11" ht="14.1" customHeight="1" thickBot="1" x14ac:dyDescent="0.25">
      <c r="B108" s="138" t="s">
        <v>65</v>
      </c>
      <c r="C108" s="8"/>
      <c r="D108" s="8"/>
      <c r="E108" s="7"/>
      <c r="F108" s="8"/>
      <c r="G108" s="12"/>
      <c r="H108" s="12" t="str">
        <f>IF(D109&lt;&gt;"",IF(ISNUMBER(D109),IF(D109&gt;100,"","&lt;-Fail, Not in range"),"Fail, Rating not a number"),"")</f>
        <v/>
      </c>
      <c r="I108" s="12"/>
      <c r="J108" s="12"/>
      <c r="K108" s="12"/>
    </row>
    <row r="109" spans="2:11" ht="14.1" customHeight="1" thickTop="1" x14ac:dyDescent="0.2">
      <c r="B109" s="15" t="s">
        <v>13</v>
      </c>
      <c r="C109" s="16" t="s">
        <v>14</v>
      </c>
      <c r="D109" s="91"/>
      <c r="E109" s="19" t="s">
        <v>15</v>
      </c>
      <c r="F109" s="35"/>
      <c r="G109" s="36"/>
      <c r="H109" s="37"/>
      <c r="I109" s="38"/>
      <c r="J109" s="38"/>
      <c r="K109" s="40"/>
    </row>
    <row r="110" spans="2:11" ht="14.1" customHeight="1" thickBot="1" x14ac:dyDescent="0.25">
      <c r="B110" s="21"/>
      <c r="C110" s="2" t="s">
        <v>16</v>
      </c>
      <c r="D110" s="92">
        <v>8760</v>
      </c>
      <c r="E110" s="2"/>
      <c r="F110" s="34" t="s">
        <v>44</v>
      </c>
      <c r="G110" s="93">
        <v>150000</v>
      </c>
      <c r="H110" s="9"/>
      <c r="I110" s="6" t="s">
        <v>45</v>
      </c>
      <c r="J110" s="94">
        <v>2</v>
      </c>
      <c r="K110" s="22"/>
    </row>
    <row r="111" spans="2:11" ht="14.1" customHeight="1" x14ac:dyDescent="0.2">
      <c r="B111" s="23" t="s">
        <v>18</v>
      </c>
      <c r="C111" s="24" t="s">
        <v>19</v>
      </c>
      <c r="D111" s="25" t="s">
        <v>20</v>
      </c>
      <c r="E111" s="25" t="s">
        <v>21</v>
      </c>
      <c r="F111" s="25" t="s">
        <v>22</v>
      </c>
      <c r="G111" s="25" t="s">
        <v>23</v>
      </c>
      <c r="H111" s="25" t="s">
        <v>24</v>
      </c>
      <c r="I111" s="25" t="s">
        <v>25</v>
      </c>
      <c r="J111" s="25" t="s">
        <v>26</v>
      </c>
      <c r="K111" s="26" t="s">
        <v>27</v>
      </c>
    </row>
    <row r="112" spans="2:11" ht="14.1" customHeight="1" thickBot="1" x14ac:dyDescent="0.25">
      <c r="B112" s="28" t="s">
        <v>47</v>
      </c>
      <c r="C112" s="43">
        <f>10+1.5</f>
        <v>11.5</v>
      </c>
      <c r="D112" s="43">
        <f>5.9*1.2+1.5</f>
        <v>8.58</v>
      </c>
      <c r="E112" s="43">
        <f>4.3*1.2+1.5</f>
        <v>6.6599999999999993</v>
      </c>
      <c r="F112" s="43">
        <f>157*J110</f>
        <v>314</v>
      </c>
      <c r="G112" s="43">
        <v>47</v>
      </c>
      <c r="H112" s="43">
        <v>5</v>
      </c>
      <c r="I112" s="43">
        <v>0.76</v>
      </c>
      <c r="J112" s="44">
        <v>25000</v>
      </c>
      <c r="K112" s="53">
        <v>1.5100000000000001E-3</v>
      </c>
    </row>
    <row r="113" spans="2:11" ht="14.1" customHeight="1" x14ac:dyDescent="0.2">
      <c r="B113" s="23" t="s">
        <v>29</v>
      </c>
      <c r="C113" s="24" t="s">
        <v>19</v>
      </c>
      <c r="D113" s="25" t="s">
        <v>20</v>
      </c>
      <c r="E113" s="25" t="s">
        <v>21</v>
      </c>
      <c r="F113" s="25" t="s">
        <v>22</v>
      </c>
      <c r="G113" s="25" t="s">
        <v>23</v>
      </c>
      <c r="H113" s="25" t="s">
        <v>24</v>
      </c>
      <c r="I113" s="25" t="s">
        <v>25</v>
      </c>
      <c r="J113" s="25" t="s">
        <v>26</v>
      </c>
      <c r="K113" s="42" t="s">
        <v>27</v>
      </c>
    </row>
    <row r="114" spans="2:11" ht="14.1" customHeight="1" x14ac:dyDescent="0.2">
      <c r="B114" s="27" t="s">
        <v>30</v>
      </c>
      <c r="C114" s="45" t="str">
        <f>IF($D$109&lt;&gt;"",$D$109*C112*1000/$G$110,"No Input")</f>
        <v>No Input</v>
      </c>
      <c r="D114" s="46" t="str">
        <f t="shared" ref="D114:K114" si="20">IF($D$109&lt;&gt;"",$D$109*D112*1000/$G$110,"No Input")</f>
        <v>No Input</v>
      </c>
      <c r="E114" s="46" t="str">
        <f t="shared" si="20"/>
        <v>No Input</v>
      </c>
      <c r="F114" s="46" t="str">
        <f t="shared" si="20"/>
        <v>No Input</v>
      </c>
      <c r="G114" s="46" t="str">
        <f t="shared" si="20"/>
        <v>No Input</v>
      </c>
      <c r="H114" s="46" t="str">
        <f t="shared" si="20"/>
        <v>No Input</v>
      </c>
      <c r="I114" s="46" t="str">
        <f t="shared" si="20"/>
        <v>No Input</v>
      </c>
      <c r="J114" s="47" t="str">
        <f t="shared" si="20"/>
        <v>No Input</v>
      </c>
      <c r="K114" s="132" t="str">
        <f t="shared" si="20"/>
        <v>No Input</v>
      </c>
    </row>
    <row r="115" spans="2:11" ht="14.1" customHeight="1" thickBot="1" x14ac:dyDescent="0.25">
      <c r="B115" s="28" t="s">
        <v>31</v>
      </c>
      <c r="C115" s="48" t="str">
        <f>IF(C114="No Input","No Input",C114*$D$110/2000)</f>
        <v>No Input</v>
      </c>
      <c r="D115" s="49" t="str">
        <f t="shared" ref="D115:K115" si="21">IF(D114="No Input","No Input",D114*$D$110/2000)</f>
        <v>No Input</v>
      </c>
      <c r="E115" s="49" t="str">
        <f t="shared" si="21"/>
        <v>No Input</v>
      </c>
      <c r="F115" s="49" t="str">
        <f t="shared" si="21"/>
        <v>No Input</v>
      </c>
      <c r="G115" s="49" t="str">
        <f t="shared" si="21"/>
        <v>No Input</v>
      </c>
      <c r="H115" s="49" t="str">
        <f t="shared" si="21"/>
        <v>No Input</v>
      </c>
      <c r="I115" s="49" t="str">
        <f t="shared" si="21"/>
        <v>No Input</v>
      </c>
      <c r="J115" s="50" t="str">
        <f t="shared" si="21"/>
        <v>No Input</v>
      </c>
      <c r="K115" s="133" t="str">
        <f t="shared" si="21"/>
        <v>No Input</v>
      </c>
    </row>
    <row r="116" spans="2:11" ht="14.1" customHeight="1" thickBot="1" x14ac:dyDescent="0.25">
      <c r="B116" s="29" t="s">
        <v>62</v>
      </c>
      <c r="C116" s="30"/>
      <c r="D116" s="30"/>
      <c r="E116" s="30"/>
      <c r="F116" s="30"/>
      <c r="G116" s="30"/>
      <c r="H116" s="30"/>
      <c r="I116" s="31"/>
      <c r="J116" s="31"/>
      <c r="K116" s="41"/>
    </row>
    <row r="117" spans="2:11" ht="14.1" customHeight="1" thickTop="1" x14ac:dyDescent="0.2">
      <c r="B117" s="56"/>
      <c r="C117" s="56"/>
      <c r="D117" s="56"/>
      <c r="E117" s="56"/>
      <c r="F117" s="56"/>
    </row>
    <row r="118" spans="2:11" ht="14.1" customHeight="1" thickBot="1" x14ac:dyDescent="0.25">
      <c r="B118" s="139" t="s">
        <v>66</v>
      </c>
      <c r="C118" s="57"/>
      <c r="D118" s="57"/>
      <c r="E118" s="57"/>
      <c r="F118" s="57"/>
      <c r="H118" s="12" t="str">
        <f>IF(D119&lt;&gt;"",IF(ISNUMBER(D119),IF(D119&gt;100,"","&lt;-Fail, Not in range"),"Fail, Rating not a number"),"")</f>
        <v/>
      </c>
    </row>
    <row r="119" spans="2:11" ht="14.1" customHeight="1" thickTop="1" x14ac:dyDescent="0.2">
      <c r="B119" s="15" t="s">
        <v>13</v>
      </c>
      <c r="C119" s="16" t="s">
        <v>14</v>
      </c>
      <c r="D119" s="91"/>
      <c r="E119" s="19" t="s">
        <v>15</v>
      </c>
      <c r="F119" s="35"/>
      <c r="G119" s="36"/>
      <c r="H119" s="37"/>
      <c r="I119" s="38"/>
      <c r="J119" s="38"/>
      <c r="K119" s="40"/>
    </row>
    <row r="120" spans="2:11" ht="14.1" customHeight="1" thickBot="1" x14ac:dyDescent="0.25">
      <c r="B120" s="21"/>
      <c r="C120" s="2" t="s">
        <v>16</v>
      </c>
      <c r="D120" s="92">
        <v>8760</v>
      </c>
      <c r="E120" s="2"/>
      <c r="F120" s="34" t="s">
        <v>44</v>
      </c>
      <c r="G120" s="93">
        <v>150000</v>
      </c>
      <c r="H120" s="9"/>
      <c r="I120" s="6" t="s">
        <v>45</v>
      </c>
      <c r="J120" s="94">
        <v>2</v>
      </c>
      <c r="K120" s="22"/>
    </row>
    <row r="121" spans="2:11" ht="14.1" customHeight="1" x14ac:dyDescent="0.2">
      <c r="B121" s="23" t="s">
        <v>18</v>
      </c>
      <c r="C121" s="24" t="s">
        <v>19</v>
      </c>
      <c r="D121" s="25" t="s">
        <v>20</v>
      </c>
      <c r="E121" s="25" t="s">
        <v>21</v>
      </c>
      <c r="F121" s="25" t="s">
        <v>22</v>
      </c>
      <c r="G121" s="25" t="s">
        <v>23</v>
      </c>
      <c r="H121" s="25" t="s">
        <v>24</v>
      </c>
      <c r="I121" s="25" t="s">
        <v>25</v>
      </c>
      <c r="J121" s="25" t="s">
        <v>26</v>
      </c>
      <c r="K121" s="26" t="s">
        <v>27</v>
      </c>
    </row>
    <row r="122" spans="2:11" ht="14.1" customHeight="1" thickBot="1" x14ac:dyDescent="0.25">
      <c r="B122" s="28" t="s">
        <v>47</v>
      </c>
      <c r="C122" s="43">
        <f>10+1.5</f>
        <v>11.5</v>
      </c>
      <c r="D122" s="43">
        <f>5.9*1.2+1.5</f>
        <v>8.58</v>
      </c>
      <c r="E122" s="43">
        <f>4.3*1.2+1.5</f>
        <v>6.6599999999999993</v>
      </c>
      <c r="F122" s="43">
        <f>157*J120</f>
        <v>314</v>
      </c>
      <c r="G122" s="43">
        <v>32</v>
      </c>
      <c r="H122" s="43">
        <v>5</v>
      </c>
      <c r="I122" s="43">
        <v>0.76</v>
      </c>
      <c r="J122" s="44">
        <v>25000</v>
      </c>
      <c r="K122" s="53">
        <v>1.5100000000000001E-3</v>
      </c>
    </row>
    <row r="123" spans="2:11" ht="14.1" customHeight="1" x14ac:dyDescent="0.2">
      <c r="B123" s="23" t="s">
        <v>29</v>
      </c>
      <c r="C123" s="24" t="s">
        <v>19</v>
      </c>
      <c r="D123" s="25" t="s">
        <v>20</v>
      </c>
      <c r="E123" s="25" t="s">
        <v>21</v>
      </c>
      <c r="F123" s="25" t="s">
        <v>22</v>
      </c>
      <c r="G123" s="25" t="s">
        <v>23</v>
      </c>
      <c r="H123" s="25" t="s">
        <v>24</v>
      </c>
      <c r="I123" s="25" t="s">
        <v>25</v>
      </c>
      <c r="J123" s="25" t="s">
        <v>26</v>
      </c>
      <c r="K123" s="42" t="s">
        <v>27</v>
      </c>
    </row>
    <row r="124" spans="2:11" ht="14.1" customHeight="1" x14ac:dyDescent="0.2">
      <c r="B124" s="27" t="s">
        <v>30</v>
      </c>
      <c r="C124" s="45" t="str">
        <f>IF($D$119&lt;&gt;"",$D$119*C122*1000/$G$120,"No Input")</f>
        <v>No Input</v>
      </c>
      <c r="D124" s="46" t="str">
        <f t="shared" ref="D124:K124" si="22">IF($D$119&lt;&gt;"",$D$119*D122*1000/$G$120,"No Input")</f>
        <v>No Input</v>
      </c>
      <c r="E124" s="46" t="str">
        <f t="shared" si="22"/>
        <v>No Input</v>
      </c>
      <c r="F124" s="46" t="str">
        <f t="shared" si="22"/>
        <v>No Input</v>
      </c>
      <c r="G124" s="46" t="str">
        <f t="shared" si="22"/>
        <v>No Input</v>
      </c>
      <c r="H124" s="46" t="str">
        <f t="shared" si="22"/>
        <v>No Input</v>
      </c>
      <c r="I124" s="46" t="str">
        <f t="shared" si="22"/>
        <v>No Input</v>
      </c>
      <c r="J124" s="47" t="str">
        <f t="shared" si="22"/>
        <v>No Input</v>
      </c>
      <c r="K124" s="132" t="str">
        <f t="shared" si="22"/>
        <v>No Input</v>
      </c>
    </row>
    <row r="125" spans="2:11" ht="14.1" customHeight="1" thickBot="1" x14ac:dyDescent="0.25">
      <c r="B125" s="28" t="s">
        <v>31</v>
      </c>
      <c r="C125" s="48" t="str">
        <f>IF(C124="No Input","No Input",C124*$D$120/2000)</f>
        <v>No Input</v>
      </c>
      <c r="D125" s="49" t="str">
        <f t="shared" ref="D125:K125" si="23">IF(D124="No Input","No Input",D124*$D$120/2000)</f>
        <v>No Input</v>
      </c>
      <c r="E125" s="49" t="str">
        <f t="shared" si="23"/>
        <v>No Input</v>
      </c>
      <c r="F125" s="49" t="str">
        <f t="shared" si="23"/>
        <v>No Input</v>
      </c>
      <c r="G125" s="49" t="str">
        <f t="shared" si="23"/>
        <v>No Input</v>
      </c>
      <c r="H125" s="49" t="str">
        <f t="shared" si="23"/>
        <v>No Input</v>
      </c>
      <c r="I125" s="49" t="str">
        <f t="shared" si="23"/>
        <v>No Input</v>
      </c>
      <c r="J125" s="50" t="str">
        <f t="shared" si="23"/>
        <v>No Input</v>
      </c>
      <c r="K125" s="133" t="str">
        <f t="shared" si="23"/>
        <v>No Input</v>
      </c>
    </row>
    <row r="126" spans="2:11" ht="14.1" customHeight="1" thickBot="1" x14ac:dyDescent="0.25">
      <c r="B126" s="29" t="s">
        <v>62</v>
      </c>
      <c r="C126" s="30"/>
      <c r="D126" s="30"/>
      <c r="E126" s="30"/>
      <c r="F126" s="30"/>
      <c r="G126" s="30"/>
      <c r="H126" s="30"/>
      <c r="I126" s="31"/>
      <c r="J126" s="31"/>
      <c r="K126" s="41"/>
    </row>
    <row r="127" spans="2:11" ht="14.1" customHeight="1" thickTop="1" x14ac:dyDescent="0.2"/>
    <row r="128" spans="2:11" ht="14.1" customHeight="1" thickBot="1" x14ac:dyDescent="0.25">
      <c r="B128" s="135" t="s">
        <v>67</v>
      </c>
      <c r="H128" s="12" t="str">
        <f>IF(D129&lt;&gt;"",IF(ISNUMBER(D129),IF(AND(D129&gt;0,D129&lt;10),"","&lt;-Fail, Not in range"),"Fail, Rating not a number"),"")</f>
        <v/>
      </c>
    </row>
    <row r="129" spans="2:11" ht="14.1" customHeight="1" thickTop="1" x14ac:dyDescent="0.2">
      <c r="B129" s="15" t="s">
        <v>13</v>
      </c>
      <c r="C129" s="16" t="s">
        <v>14</v>
      </c>
      <c r="D129" s="91"/>
      <c r="E129" s="19" t="s">
        <v>15</v>
      </c>
      <c r="F129" s="35"/>
      <c r="G129" s="36"/>
      <c r="H129" s="37"/>
      <c r="I129" s="38"/>
      <c r="J129" s="38"/>
      <c r="K129" s="40"/>
    </row>
    <row r="130" spans="2:11" ht="14.1" customHeight="1" thickBot="1" x14ac:dyDescent="0.25">
      <c r="B130" s="21"/>
      <c r="C130" s="2" t="s">
        <v>16</v>
      </c>
      <c r="D130" s="92">
        <v>8760</v>
      </c>
      <c r="E130" s="2"/>
      <c r="F130" s="34" t="s">
        <v>44</v>
      </c>
      <c r="G130" s="93">
        <v>150000</v>
      </c>
      <c r="H130" s="9"/>
      <c r="I130" s="6" t="s">
        <v>45</v>
      </c>
      <c r="J130" s="94">
        <v>2.5</v>
      </c>
      <c r="K130" s="22"/>
    </row>
    <row r="131" spans="2:11" ht="14.1" customHeight="1" x14ac:dyDescent="0.2">
      <c r="B131" s="23" t="s">
        <v>18</v>
      </c>
      <c r="C131" s="24" t="s">
        <v>19</v>
      </c>
      <c r="D131" s="25" t="s">
        <v>20</v>
      </c>
      <c r="E131" s="25" t="s">
        <v>21</v>
      </c>
      <c r="F131" s="25" t="s">
        <v>22</v>
      </c>
      <c r="G131" s="25" t="s">
        <v>23</v>
      </c>
      <c r="H131" s="25" t="s">
        <v>24</v>
      </c>
      <c r="I131" s="25" t="s">
        <v>25</v>
      </c>
      <c r="J131" s="25" t="s">
        <v>26</v>
      </c>
      <c r="K131" s="26" t="s">
        <v>27</v>
      </c>
    </row>
    <row r="132" spans="2:11" ht="14.1" customHeight="1" thickBot="1" x14ac:dyDescent="0.25">
      <c r="B132" s="28" t="s">
        <v>47</v>
      </c>
      <c r="C132" s="43">
        <f>9.19*J130+3.22+1.5</f>
        <v>27.694999999999997</v>
      </c>
      <c r="D132" s="43">
        <f>5.17*1.12*J130+5.17*0.37+1.5</f>
        <v>17.888900000000003</v>
      </c>
      <c r="E132" s="43">
        <f>1.92*(1.12*J130+0.37)+1.5</f>
        <v>7.5864000000000003</v>
      </c>
      <c r="F132" s="43">
        <f>157*J130</f>
        <v>392.5</v>
      </c>
      <c r="G132" s="43">
        <v>55</v>
      </c>
      <c r="H132" s="43">
        <v>5</v>
      </c>
      <c r="I132" s="43">
        <v>1.1299999999999999</v>
      </c>
      <c r="J132" s="44">
        <v>25000</v>
      </c>
      <c r="K132" s="53">
        <v>1.5100000000000001E-3</v>
      </c>
    </row>
    <row r="133" spans="2:11" ht="14.1" customHeight="1" x14ac:dyDescent="0.2">
      <c r="B133" s="23" t="s">
        <v>29</v>
      </c>
      <c r="C133" s="24" t="s">
        <v>19</v>
      </c>
      <c r="D133" s="25" t="s">
        <v>20</v>
      </c>
      <c r="E133" s="25" t="s">
        <v>21</v>
      </c>
      <c r="F133" s="25" t="s">
        <v>22</v>
      </c>
      <c r="G133" s="25" t="s">
        <v>23</v>
      </c>
      <c r="H133" s="25" t="s">
        <v>24</v>
      </c>
      <c r="I133" s="25" t="s">
        <v>25</v>
      </c>
      <c r="J133" s="25" t="s">
        <v>26</v>
      </c>
      <c r="K133" s="42" t="s">
        <v>27</v>
      </c>
    </row>
    <row r="134" spans="2:11" ht="14.1" customHeight="1" x14ac:dyDescent="0.2">
      <c r="B134" s="27" t="s">
        <v>30</v>
      </c>
      <c r="C134" s="45" t="str">
        <f>IF($D$129&lt;&gt;"",$D$129*C132*1000/$G$130,"No Input")</f>
        <v>No Input</v>
      </c>
      <c r="D134" s="46" t="str">
        <f t="shared" ref="D134:K134" si="24">IF($D$129&lt;&gt;"",$D$129*D132*1000/$G$130,"No Input")</f>
        <v>No Input</v>
      </c>
      <c r="E134" s="46" t="str">
        <f t="shared" si="24"/>
        <v>No Input</v>
      </c>
      <c r="F134" s="46" t="str">
        <f t="shared" si="24"/>
        <v>No Input</v>
      </c>
      <c r="G134" s="46" t="str">
        <f t="shared" si="24"/>
        <v>No Input</v>
      </c>
      <c r="H134" s="46" t="str">
        <f t="shared" si="24"/>
        <v>No Input</v>
      </c>
      <c r="I134" s="46" t="str">
        <f t="shared" si="24"/>
        <v>No Input</v>
      </c>
      <c r="J134" s="47" t="str">
        <f t="shared" si="24"/>
        <v>No Input</v>
      </c>
      <c r="K134" s="132" t="str">
        <f t="shared" si="24"/>
        <v>No Input</v>
      </c>
    </row>
    <row r="135" spans="2:11" ht="14.1" customHeight="1" thickBot="1" x14ac:dyDescent="0.25">
      <c r="B135" s="28" t="s">
        <v>31</v>
      </c>
      <c r="C135" s="48" t="str">
        <f>IF(C134="No Input","No Input",C134*$D$130/2000)</f>
        <v>No Input</v>
      </c>
      <c r="D135" s="49" t="str">
        <f t="shared" ref="D135:K135" si="25">IF(D134="No Input","No Input",D134*$D$130/2000)</f>
        <v>No Input</v>
      </c>
      <c r="E135" s="49" t="str">
        <f t="shared" si="25"/>
        <v>No Input</v>
      </c>
      <c r="F135" s="49" t="str">
        <f t="shared" si="25"/>
        <v>No Input</v>
      </c>
      <c r="G135" s="49" t="str">
        <f t="shared" si="25"/>
        <v>No Input</v>
      </c>
      <c r="H135" s="49" t="str">
        <f t="shared" si="25"/>
        <v>No Input</v>
      </c>
      <c r="I135" s="49" t="str">
        <f t="shared" si="25"/>
        <v>No Input</v>
      </c>
      <c r="J135" s="50" t="str">
        <f t="shared" si="25"/>
        <v>No Input</v>
      </c>
      <c r="K135" s="133" t="str">
        <f t="shared" si="25"/>
        <v>No Input</v>
      </c>
    </row>
    <row r="136" spans="2:11" ht="14.1" customHeight="1" thickBot="1" x14ac:dyDescent="0.25">
      <c r="B136" s="29" t="s">
        <v>56</v>
      </c>
      <c r="C136" s="30"/>
      <c r="D136" s="30"/>
      <c r="E136" s="30"/>
      <c r="F136" s="30"/>
      <c r="G136" s="30"/>
      <c r="H136" s="30"/>
      <c r="I136" s="31"/>
      <c r="J136" s="31"/>
      <c r="K136" s="41"/>
    </row>
    <row r="137" spans="2:11" ht="14.1" customHeight="1" thickTop="1" x14ac:dyDescent="0.2"/>
    <row r="138" spans="2:11" ht="14.1" customHeight="1" thickBot="1" x14ac:dyDescent="0.25">
      <c r="B138" s="135" t="s">
        <v>68</v>
      </c>
      <c r="H138" s="12" t="str">
        <f>IF(D139&lt;&gt;"",IF(ISNUMBER(D139),IF(AND(D139&gt;=10,D139&lt;100),"","&lt;-Fail, Not in range"),"Fail, Rating not a number"),"")</f>
        <v/>
      </c>
    </row>
    <row r="139" spans="2:11" ht="14.1" customHeight="1" thickTop="1" x14ac:dyDescent="0.2">
      <c r="B139" s="15" t="s">
        <v>13</v>
      </c>
      <c r="C139" s="16" t="s">
        <v>14</v>
      </c>
      <c r="D139" s="91"/>
      <c r="E139" s="19" t="s">
        <v>15</v>
      </c>
      <c r="F139" s="35"/>
      <c r="G139" s="36"/>
      <c r="H139" s="37"/>
      <c r="I139" s="38"/>
      <c r="J139" s="38"/>
      <c r="K139" s="40"/>
    </row>
    <row r="140" spans="2:11" ht="14.1" customHeight="1" thickBot="1" x14ac:dyDescent="0.25">
      <c r="B140" s="21"/>
      <c r="C140" s="2" t="s">
        <v>16</v>
      </c>
      <c r="D140" s="92">
        <v>8760</v>
      </c>
      <c r="E140" s="2"/>
      <c r="F140" s="34" t="s">
        <v>44</v>
      </c>
      <c r="G140" s="93">
        <v>150000</v>
      </c>
      <c r="H140" s="9"/>
      <c r="I140" s="6" t="s">
        <v>45</v>
      </c>
      <c r="J140" s="94">
        <v>2.5</v>
      </c>
      <c r="K140" s="22"/>
    </row>
    <row r="141" spans="2:11" ht="14.1" customHeight="1" x14ac:dyDescent="0.2">
      <c r="B141" s="23" t="s">
        <v>18</v>
      </c>
      <c r="C141" s="24" t="s">
        <v>19</v>
      </c>
      <c r="D141" s="25" t="s">
        <v>20</v>
      </c>
      <c r="E141" s="25" t="s">
        <v>21</v>
      </c>
      <c r="F141" s="25" t="s">
        <v>22</v>
      </c>
      <c r="G141" s="25" t="s">
        <v>23</v>
      </c>
      <c r="H141" s="25" t="s">
        <v>24</v>
      </c>
      <c r="I141" s="25" t="s">
        <v>25</v>
      </c>
      <c r="J141" s="25" t="s">
        <v>26</v>
      </c>
      <c r="K141" s="26" t="s">
        <v>27</v>
      </c>
    </row>
    <row r="142" spans="2:11" ht="14.1" customHeight="1" thickBot="1" x14ac:dyDescent="0.25">
      <c r="B142" s="28" t="s">
        <v>47</v>
      </c>
      <c r="C142" s="43">
        <f>9.19*J140+3.22+1.5</f>
        <v>27.694999999999997</v>
      </c>
      <c r="D142" s="43">
        <f>7.17*1.12*J140+7.17*0.37+1.5</f>
        <v>24.228899999999999</v>
      </c>
      <c r="E142" s="43">
        <f>4.67*(1.12*J140+0.37)+1.5</f>
        <v>16.303900000000002</v>
      </c>
      <c r="F142" s="43">
        <f>157*J140</f>
        <v>392.5</v>
      </c>
      <c r="G142" s="43">
        <v>55</v>
      </c>
      <c r="H142" s="43">
        <v>5</v>
      </c>
      <c r="I142" s="43">
        <v>0.28000000000000003</v>
      </c>
      <c r="J142" s="44">
        <v>25000</v>
      </c>
      <c r="K142" s="53">
        <v>1.5100000000000001E-3</v>
      </c>
    </row>
    <row r="143" spans="2:11" ht="14.1" customHeight="1" x14ac:dyDescent="0.2">
      <c r="B143" s="23" t="s">
        <v>29</v>
      </c>
      <c r="C143" s="24" t="s">
        <v>19</v>
      </c>
      <c r="D143" s="25" t="s">
        <v>20</v>
      </c>
      <c r="E143" s="25" t="s">
        <v>21</v>
      </c>
      <c r="F143" s="25" t="s">
        <v>22</v>
      </c>
      <c r="G143" s="25" t="s">
        <v>23</v>
      </c>
      <c r="H143" s="25" t="s">
        <v>24</v>
      </c>
      <c r="I143" s="25" t="s">
        <v>25</v>
      </c>
      <c r="J143" s="25" t="s">
        <v>26</v>
      </c>
      <c r="K143" s="42" t="s">
        <v>27</v>
      </c>
    </row>
    <row r="144" spans="2:11" ht="14.1" customHeight="1" x14ac:dyDescent="0.2">
      <c r="B144" s="27" t="s">
        <v>30</v>
      </c>
      <c r="C144" s="45" t="str">
        <f>IF($D$139&lt;&gt;"",$D$139*C142*1000/$G$140,"No Input")</f>
        <v>No Input</v>
      </c>
      <c r="D144" s="46" t="str">
        <f t="shared" ref="D144:K144" si="26">IF($D$139&lt;&gt;"",$D$139*D142*1000/$G$140,"No Input")</f>
        <v>No Input</v>
      </c>
      <c r="E144" s="46" t="str">
        <f t="shared" si="26"/>
        <v>No Input</v>
      </c>
      <c r="F144" s="46" t="str">
        <f t="shared" si="26"/>
        <v>No Input</v>
      </c>
      <c r="G144" s="46" t="str">
        <f t="shared" si="26"/>
        <v>No Input</v>
      </c>
      <c r="H144" s="46" t="str">
        <f t="shared" si="26"/>
        <v>No Input</v>
      </c>
      <c r="I144" s="46" t="str">
        <f t="shared" si="26"/>
        <v>No Input</v>
      </c>
      <c r="J144" s="47" t="str">
        <f t="shared" si="26"/>
        <v>No Input</v>
      </c>
      <c r="K144" s="132" t="str">
        <f t="shared" si="26"/>
        <v>No Input</v>
      </c>
    </row>
    <row r="145" spans="2:11" ht="14.1" customHeight="1" thickBot="1" x14ac:dyDescent="0.25">
      <c r="B145" s="28" t="s">
        <v>31</v>
      </c>
      <c r="C145" s="48" t="str">
        <f>IF(C144="No Input","No Input",C144*$D$140/2000)</f>
        <v>No Input</v>
      </c>
      <c r="D145" s="49" t="str">
        <f t="shared" ref="D145:K145" si="27">IF(D144="No Input","No Input",D144*$D$140/2000)</f>
        <v>No Input</v>
      </c>
      <c r="E145" s="49" t="str">
        <f t="shared" si="27"/>
        <v>No Input</v>
      </c>
      <c r="F145" s="49" t="str">
        <f t="shared" si="27"/>
        <v>No Input</v>
      </c>
      <c r="G145" s="49" t="str">
        <f t="shared" si="27"/>
        <v>No Input</v>
      </c>
      <c r="H145" s="49" t="str">
        <f t="shared" si="27"/>
        <v>No Input</v>
      </c>
      <c r="I145" s="49" t="str">
        <f t="shared" si="27"/>
        <v>No Input</v>
      </c>
      <c r="J145" s="50" t="str">
        <f t="shared" si="27"/>
        <v>No Input</v>
      </c>
      <c r="K145" s="133" t="str">
        <f t="shared" si="27"/>
        <v>No Input</v>
      </c>
    </row>
    <row r="146" spans="2:11" ht="14.1" customHeight="1" thickBot="1" x14ac:dyDescent="0.25">
      <c r="B146" s="29" t="s">
        <v>58</v>
      </c>
      <c r="C146" s="30"/>
      <c r="D146" s="30"/>
      <c r="E146" s="30"/>
      <c r="F146" s="30"/>
      <c r="G146" s="30"/>
      <c r="H146" s="30"/>
      <c r="I146" s="31"/>
      <c r="J146" s="31"/>
      <c r="K146" s="41"/>
    </row>
    <row r="147" spans="2:11" ht="14.1" customHeight="1" thickTop="1" x14ac:dyDescent="0.2">
      <c r="B147" s="2"/>
      <c r="C147" s="3"/>
      <c r="D147" s="3"/>
      <c r="E147" s="2"/>
      <c r="F147" s="3"/>
      <c r="G147" s="4"/>
      <c r="H147" s="4"/>
      <c r="I147" s="4"/>
      <c r="J147" s="4"/>
      <c r="K147" s="4"/>
    </row>
    <row r="148" spans="2:11" ht="14.1" customHeight="1" thickBot="1" x14ac:dyDescent="0.25">
      <c r="B148" s="140" t="s">
        <v>69</v>
      </c>
      <c r="C148" s="3"/>
      <c r="D148" s="3"/>
      <c r="E148" s="2"/>
      <c r="F148" s="3"/>
      <c r="G148" s="4"/>
      <c r="H148" s="12" t="str">
        <f>IF(D149&lt;&gt;"",IF(ISNUMBER(D149),IF(D149&gt;100,"","&lt;-Fail, Not in range"),"Fail, Rating not a number"),"")</f>
        <v/>
      </c>
      <c r="I148" s="4"/>
      <c r="J148" s="4"/>
      <c r="K148" s="4"/>
    </row>
    <row r="149" spans="2:11" ht="14.1" customHeight="1" thickTop="1" x14ac:dyDescent="0.2">
      <c r="B149" s="15" t="s">
        <v>13</v>
      </c>
      <c r="C149" s="16" t="s">
        <v>14</v>
      </c>
      <c r="D149" s="91"/>
      <c r="E149" s="19" t="s">
        <v>15</v>
      </c>
      <c r="F149" s="35"/>
      <c r="G149" s="36"/>
      <c r="H149" s="37"/>
      <c r="I149" s="38"/>
      <c r="J149" s="38"/>
      <c r="K149" s="40"/>
    </row>
    <row r="150" spans="2:11" ht="14.1" customHeight="1" thickBot="1" x14ac:dyDescent="0.25">
      <c r="B150" s="21"/>
      <c r="C150" s="2" t="s">
        <v>16</v>
      </c>
      <c r="D150" s="92">
        <v>8760</v>
      </c>
      <c r="E150" s="2"/>
      <c r="F150" s="34" t="s">
        <v>44</v>
      </c>
      <c r="G150" s="93">
        <v>150000</v>
      </c>
      <c r="H150" s="9"/>
      <c r="I150" s="6" t="s">
        <v>45</v>
      </c>
      <c r="J150" s="94">
        <v>2.5</v>
      </c>
      <c r="K150" s="22"/>
    </row>
    <row r="151" spans="2:11" ht="14.1" customHeight="1" x14ac:dyDescent="0.2">
      <c r="B151" s="23" t="s">
        <v>18</v>
      </c>
      <c r="C151" s="24" t="s">
        <v>19</v>
      </c>
      <c r="D151" s="25" t="s">
        <v>20</v>
      </c>
      <c r="E151" s="25" t="s">
        <v>21</v>
      </c>
      <c r="F151" s="25" t="s">
        <v>22</v>
      </c>
      <c r="G151" s="25" t="s">
        <v>23</v>
      </c>
      <c r="H151" s="25" t="s">
        <v>24</v>
      </c>
      <c r="I151" s="25" t="s">
        <v>25</v>
      </c>
      <c r="J151" s="25" t="s">
        <v>26</v>
      </c>
      <c r="K151" s="26" t="s">
        <v>27</v>
      </c>
    </row>
    <row r="152" spans="2:11" ht="14.1" customHeight="1" thickBot="1" x14ac:dyDescent="0.25">
      <c r="B152" s="28" t="s">
        <v>47</v>
      </c>
      <c r="C152" s="43">
        <f>9.19*J150+3.22+1.5</f>
        <v>27.694999999999997</v>
      </c>
      <c r="D152" s="43">
        <f>5.9*1.12*J150+5.9*0.37+1.5</f>
        <v>20.203000000000003</v>
      </c>
      <c r="E152" s="43">
        <f>4.3*(1.12*J150+0.37)+1.5</f>
        <v>15.131</v>
      </c>
      <c r="F152" s="43">
        <f>157*J150</f>
        <v>392.5</v>
      </c>
      <c r="G152" s="43">
        <v>47</v>
      </c>
      <c r="H152" s="43">
        <v>5</v>
      </c>
      <c r="I152" s="43">
        <v>0.76</v>
      </c>
      <c r="J152" s="44">
        <v>25000</v>
      </c>
      <c r="K152" s="53">
        <v>1.5100000000000001E-3</v>
      </c>
    </row>
    <row r="153" spans="2:11" ht="14.1" customHeight="1" x14ac:dyDescent="0.2">
      <c r="B153" s="23" t="s">
        <v>29</v>
      </c>
      <c r="C153" s="24" t="s">
        <v>19</v>
      </c>
      <c r="D153" s="25" t="s">
        <v>20</v>
      </c>
      <c r="E153" s="25" t="s">
        <v>21</v>
      </c>
      <c r="F153" s="25" t="s">
        <v>22</v>
      </c>
      <c r="G153" s="25" t="s">
        <v>23</v>
      </c>
      <c r="H153" s="25" t="s">
        <v>24</v>
      </c>
      <c r="I153" s="25" t="s">
        <v>25</v>
      </c>
      <c r="J153" s="25" t="s">
        <v>26</v>
      </c>
      <c r="K153" s="42" t="s">
        <v>27</v>
      </c>
    </row>
    <row r="154" spans="2:11" ht="14.1" customHeight="1" x14ac:dyDescent="0.2">
      <c r="B154" s="27" t="s">
        <v>30</v>
      </c>
      <c r="C154" s="45" t="str">
        <f>IF($D$149&lt;&gt;"",$D$149*C152*1000/$G$150,"No Input")</f>
        <v>No Input</v>
      </c>
      <c r="D154" s="46" t="str">
        <f t="shared" ref="D154:K154" si="28">IF($D$149&lt;&gt;"",$D$149*D152*1000/$G$150,"No Input")</f>
        <v>No Input</v>
      </c>
      <c r="E154" s="46" t="str">
        <f t="shared" si="28"/>
        <v>No Input</v>
      </c>
      <c r="F154" s="46" t="str">
        <f t="shared" si="28"/>
        <v>No Input</v>
      </c>
      <c r="G154" s="46" t="str">
        <f t="shared" si="28"/>
        <v>No Input</v>
      </c>
      <c r="H154" s="46" t="str">
        <f t="shared" si="28"/>
        <v>No Input</v>
      </c>
      <c r="I154" s="46" t="str">
        <f t="shared" si="28"/>
        <v>No Input</v>
      </c>
      <c r="J154" s="47" t="str">
        <f t="shared" si="28"/>
        <v>No Input</v>
      </c>
      <c r="K154" s="132" t="str">
        <f t="shared" si="28"/>
        <v>No Input</v>
      </c>
    </row>
    <row r="155" spans="2:11" ht="14.1" customHeight="1" thickBot="1" x14ac:dyDescent="0.25">
      <c r="B155" s="28" t="s">
        <v>31</v>
      </c>
      <c r="C155" s="48" t="str">
        <f>IF(C154="No Input","No Input",C154*$D$150/2000)</f>
        <v>No Input</v>
      </c>
      <c r="D155" s="49" t="str">
        <f t="shared" ref="D155:K155" si="29">IF(D154="No Input","No Input",D154*$D$150/2000)</f>
        <v>No Input</v>
      </c>
      <c r="E155" s="49" t="str">
        <f t="shared" si="29"/>
        <v>No Input</v>
      </c>
      <c r="F155" s="49" t="str">
        <f t="shared" si="29"/>
        <v>No Input</v>
      </c>
      <c r="G155" s="49" t="str">
        <f t="shared" si="29"/>
        <v>No Input</v>
      </c>
      <c r="H155" s="49" t="str">
        <f t="shared" si="29"/>
        <v>No Input</v>
      </c>
      <c r="I155" s="49" t="str">
        <f t="shared" si="29"/>
        <v>No Input</v>
      </c>
      <c r="J155" s="50" t="str">
        <f t="shared" si="29"/>
        <v>No Input</v>
      </c>
      <c r="K155" s="133" t="str">
        <f t="shared" si="29"/>
        <v>No Input</v>
      </c>
    </row>
    <row r="156" spans="2:11" ht="14.1" customHeight="1" thickBot="1" x14ac:dyDescent="0.25">
      <c r="B156" s="29" t="s">
        <v>62</v>
      </c>
      <c r="C156" s="30"/>
      <c r="D156" s="30"/>
      <c r="E156" s="30"/>
      <c r="F156" s="30"/>
      <c r="G156" s="30"/>
      <c r="H156" s="30"/>
      <c r="I156" s="31"/>
      <c r="J156" s="31"/>
      <c r="K156" s="41"/>
    </row>
    <row r="157" spans="2:11" ht="14.1" customHeight="1" thickTop="1" x14ac:dyDescent="0.2"/>
    <row r="158" spans="2:11" ht="14.1" customHeight="1" thickBot="1" x14ac:dyDescent="0.25">
      <c r="B158" s="135" t="s">
        <v>70</v>
      </c>
      <c r="H158" s="12" t="str">
        <f>IF(D159&lt;&gt;"",IF(ISNUMBER(D159),IF(D159&gt;100,"","&lt;-Fail, Not in range"),"Fail, Rating not a number"),"")</f>
        <v/>
      </c>
    </row>
    <row r="159" spans="2:11" ht="14.1" customHeight="1" thickTop="1" x14ac:dyDescent="0.2">
      <c r="B159" s="15" t="s">
        <v>13</v>
      </c>
      <c r="C159" s="16" t="s">
        <v>14</v>
      </c>
      <c r="D159" s="91"/>
      <c r="E159" s="19" t="s">
        <v>15</v>
      </c>
      <c r="F159" s="35"/>
      <c r="G159" s="36"/>
      <c r="H159" s="37"/>
      <c r="I159" s="38"/>
      <c r="J159" s="38"/>
      <c r="K159" s="40"/>
    </row>
    <row r="160" spans="2:11" ht="14.1" customHeight="1" thickBot="1" x14ac:dyDescent="0.25">
      <c r="B160" s="21"/>
      <c r="C160" s="2" t="s">
        <v>16</v>
      </c>
      <c r="D160" s="92">
        <v>8760</v>
      </c>
      <c r="E160" s="2"/>
      <c r="F160" s="34" t="s">
        <v>44</v>
      </c>
      <c r="G160" s="93">
        <v>150000</v>
      </c>
      <c r="H160" s="9"/>
      <c r="I160" s="6" t="s">
        <v>45</v>
      </c>
      <c r="J160" s="94">
        <v>2.5</v>
      </c>
      <c r="K160" s="22"/>
    </row>
    <row r="161" spans="2:11" ht="14.1" customHeight="1" x14ac:dyDescent="0.2">
      <c r="B161" s="23" t="s">
        <v>18</v>
      </c>
      <c r="C161" s="24" t="s">
        <v>19</v>
      </c>
      <c r="D161" s="25" t="s">
        <v>20</v>
      </c>
      <c r="E161" s="25" t="s">
        <v>21</v>
      </c>
      <c r="F161" s="25" t="s">
        <v>22</v>
      </c>
      <c r="G161" s="25" t="s">
        <v>23</v>
      </c>
      <c r="H161" s="25" t="s">
        <v>24</v>
      </c>
      <c r="I161" s="25" t="s">
        <v>25</v>
      </c>
      <c r="J161" s="25" t="s">
        <v>26</v>
      </c>
      <c r="K161" s="26" t="s">
        <v>27</v>
      </c>
    </row>
    <row r="162" spans="2:11" ht="14.1" customHeight="1" thickBot="1" x14ac:dyDescent="0.25">
      <c r="B162" s="28" t="s">
        <v>47</v>
      </c>
      <c r="C162" s="43">
        <f>9.19*J160+3.22+1.5</f>
        <v>27.694999999999997</v>
      </c>
      <c r="D162" s="43">
        <f>5.9*1.12*J160+5.9*0.37+1.5</f>
        <v>20.203000000000003</v>
      </c>
      <c r="E162" s="43">
        <f>4.3*(1.12*J160+0.37)+1.5</f>
        <v>15.131</v>
      </c>
      <c r="F162" s="43">
        <f>157*J160</f>
        <v>392.5</v>
      </c>
      <c r="G162" s="43">
        <v>40</v>
      </c>
      <c r="H162" s="43">
        <v>5</v>
      </c>
      <c r="I162" s="43">
        <v>0.76</v>
      </c>
      <c r="J162" s="44">
        <v>25000</v>
      </c>
      <c r="K162" s="53">
        <v>1.5100000000000001E-3</v>
      </c>
    </row>
    <row r="163" spans="2:11" ht="14.1" customHeight="1" x14ac:dyDescent="0.2">
      <c r="B163" s="23" t="s">
        <v>29</v>
      </c>
      <c r="C163" s="24" t="s">
        <v>19</v>
      </c>
      <c r="D163" s="25" t="s">
        <v>20</v>
      </c>
      <c r="E163" s="25" t="s">
        <v>21</v>
      </c>
      <c r="F163" s="25" t="s">
        <v>22</v>
      </c>
      <c r="G163" s="25" t="s">
        <v>23</v>
      </c>
      <c r="H163" s="25" t="s">
        <v>24</v>
      </c>
      <c r="I163" s="25" t="s">
        <v>25</v>
      </c>
      <c r="J163" s="25" t="s">
        <v>26</v>
      </c>
      <c r="K163" s="42" t="s">
        <v>27</v>
      </c>
    </row>
    <row r="164" spans="2:11" ht="14.1" customHeight="1" x14ac:dyDescent="0.2">
      <c r="B164" s="27" t="s">
        <v>30</v>
      </c>
      <c r="C164" s="45" t="str">
        <f>IF($D$159&lt;&gt;"",$D$159*C162*1000/$G$160,"No Input")</f>
        <v>No Input</v>
      </c>
      <c r="D164" s="46" t="str">
        <f t="shared" ref="D164:K164" si="30">IF($D$159&lt;&gt;"",$D$159*D162*1000/$G$160,"No Input")</f>
        <v>No Input</v>
      </c>
      <c r="E164" s="46" t="str">
        <f t="shared" si="30"/>
        <v>No Input</v>
      </c>
      <c r="F164" s="46" t="str">
        <f t="shared" si="30"/>
        <v>No Input</v>
      </c>
      <c r="G164" s="46" t="str">
        <f t="shared" si="30"/>
        <v>No Input</v>
      </c>
      <c r="H164" s="46" t="str">
        <f t="shared" si="30"/>
        <v>No Input</v>
      </c>
      <c r="I164" s="46" t="str">
        <f t="shared" si="30"/>
        <v>No Input</v>
      </c>
      <c r="J164" s="47" t="str">
        <f t="shared" si="30"/>
        <v>No Input</v>
      </c>
      <c r="K164" s="132" t="str">
        <f t="shared" si="30"/>
        <v>No Input</v>
      </c>
    </row>
    <row r="165" spans="2:11" ht="14.1" customHeight="1" thickBot="1" x14ac:dyDescent="0.25">
      <c r="B165" s="28" t="s">
        <v>31</v>
      </c>
      <c r="C165" s="48" t="str">
        <f>IF(C164="No Input","No Input",C164*$D$160/2000)</f>
        <v>No Input</v>
      </c>
      <c r="D165" s="49" t="str">
        <f t="shared" ref="D165:K165" si="31">IF(D164="No Input","No Input",D164*$D$160/2000)</f>
        <v>No Input</v>
      </c>
      <c r="E165" s="49" t="str">
        <f t="shared" si="31"/>
        <v>No Input</v>
      </c>
      <c r="F165" s="49" t="str">
        <f t="shared" si="31"/>
        <v>No Input</v>
      </c>
      <c r="G165" s="49" t="str">
        <f t="shared" si="31"/>
        <v>No Input</v>
      </c>
      <c r="H165" s="49" t="str">
        <f t="shared" si="31"/>
        <v>No Input</v>
      </c>
      <c r="I165" s="49" t="str">
        <f t="shared" si="31"/>
        <v>No Input</v>
      </c>
      <c r="J165" s="50" t="str">
        <f t="shared" si="31"/>
        <v>No Input</v>
      </c>
      <c r="K165" s="133" t="str">
        <f t="shared" si="31"/>
        <v>No Input</v>
      </c>
    </row>
    <row r="166" spans="2:11" ht="14.1" customHeight="1" thickBot="1" x14ac:dyDescent="0.25">
      <c r="B166" s="29" t="s">
        <v>62</v>
      </c>
      <c r="C166" s="30"/>
      <c r="D166" s="30"/>
      <c r="E166" s="30"/>
      <c r="F166" s="30"/>
      <c r="G166" s="30"/>
      <c r="H166" s="30"/>
      <c r="I166" s="31"/>
      <c r="J166" s="31"/>
      <c r="K166" s="41"/>
    </row>
    <row r="167" spans="2:11" ht="14.1" customHeight="1" thickTop="1" x14ac:dyDescent="0.2"/>
    <row r="168" spans="2:11" ht="14.1" customHeight="1" thickBot="1" x14ac:dyDescent="0.25">
      <c r="B168" s="135" t="s">
        <v>71</v>
      </c>
      <c r="H168" s="12" t="str">
        <f>IF(D169&lt;&gt;"",IF(ISNUMBER(D169),IF(D169&gt;100,"","&lt;-Fail, Not in range"),"Fail, Rating not a number"),"")</f>
        <v/>
      </c>
    </row>
    <row r="169" spans="2:11" ht="14.1" customHeight="1" thickTop="1" x14ac:dyDescent="0.2">
      <c r="B169" s="15" t="s">
        <v>13</v>
      </c>
      <c r="C169" s="16" t="s">
        <v>14</v>
      </c>
      <c r="D169" s="91"/>
      <c r="E169" s="19" t="s">
        <v>15</v>
      </c>
      <c r="F169" s="35"/>
      <c r="G169" s="36"/>
      <c r="H169" s="37"/>
      <c r="I169" s="38"/>
      <c r="J169" s="38"/>
      <c r="K169" s="40"/>
    </row>
    <row r="170" spans="2:11" ht="14.1" customHeight="1" thickBot="1" x14ac:dyDescent="0.25">
      <c r="B170" s="21"/>
      <c r="C170" s="2" t="s">
        <v>16</v>
      </c>
      <c r="D170" s="92">
        <v>8760</v>
      </c>
      <c r="E170" s="2"/>
      <c r="F170" s="34" t="s">
        <v>44</v>
      </c>
      <c r="G170" s="93">
        <v>150000</v>
      </c>
      <c r="H170" s="9"/>
      <c r="I170" s="6" t="s">
        <v>45</v>
      </c>
      <c r="J170" s="94">
        <v>2.5</v>
      </c>
      <c r="K170" s="22"/>
    </row>
    <row r="171" spans="2:11" ht="14.1" customHeight="1" x14ac:dyDescent="0.2">
      <c r="B171" s="23" t="s">
        <v>18</v>
      </c>
      <c r="C171" s="24" t="s">
        <v>19</v>
      </c>
      <c r="D171" s="25" t="s">
        <v>20</v>
      </c>
      <c r="E171" s="25" t="s">
        <v>21</v>
      </c>
      <c r="F171" s="25" t="s">
        <v>22</v>
      </c>
      <c r="G171" s="25" t="s">
        <v>23</v>
      </c>
      <c r="H171" s="25" t="s">
        <v>24</v>
      </c>
      <c r="I171" s="25" t="s">
        <v>25</v>
      </c>
      <c r="J171" s="25" t="s">
        <v>26</v>
      </c>
      <c r="K171" s="26" t="s">
        <v>27</v>
      </c>
    </row>
    <row r="172" spans="2:11" ht="14.1" customHeight="1" thickBot="1" x14ac:dyDescent="0.25">
      <c r="B172" s="28" t="s">
        <v>47</v>
      </c>
      <c r="C172" s="54">
        <f>9.19*J170+3.22+1.5</f>
        <v>27.694999999999997</v>
      </c>
      <c r="D172" s="54">
        <f>5.9*1.12*J170+5.9*0.37+1.5</f>
        <v>20.203000000000003</v>
      </c>
      <c r="E172" s="54">
        <f>4.3*(1.12*J170+0.37)+1.5</f>
        <v>15.131</v>
      </c>
      <c r="F172" s="54">
        <f>157*J170</f>
        <v>392.5</v>
      </c>
      <c r="G172" s="54">
        <v>32</v>
      </c>
      <c r="H172" s="54">
        <v>5</v>
      </c>
      <c r="I172" s="54">
        <v>0.76</v>
      </c>
      <c r="J172" s="52">
        <v>25000</v>
      </c>
      <c r="K172" s="53">
        <v>1.5100000000000001E-3</v>
      </c>
    </row>
    <row r="173" spans="2:11" ht="14.1" customHeight="1" x14ac:dyDescent="0.2">
      <c r="B173" s="23" t="s">
        <v>29</v>
      </c>
      <c r="C173" s="24" t="s">
        <v>19</v>
      </c>
      <c r="D173" s="25" t="s">
        <v>20</v>
      </c>
      <c r="E173" s="25" t="s">
        <v>21</v>
      </c>
      <c r="F173" s="25" t="s">
        <v>22</v>
      </c>
      <c r="G173" s="25" t="s">
        <v>23</v>
      </c>
      <c r="H173" s="25" t="s">
        <v>24</v>
      </c>
      <c r="I173" s="25" t="s">
        <v>25</v>
      </c>
      <c r="J173" s="25" t="s">
        <v>26</v>
      </c>
      <c r="K173" s="42" t="s">
        <v>27</v>
      </c>
    </row>
    <row r="174" spans="2:11" ht="14.1" customHeight="1" x14ac:dyDescent="0.2">
      <c r="B174" s="27" t="s">
        <v>30</v>
      </c>
      <c r="C174" s="45" t="str">
        <f>IF($D$169&lt;&gt;"",$D$169*C172*1000/$G$170,"No Input")</f>
        <v>No Input</v>
      </c>
      <c r="D174" s="46" t="str">
        <f t="shared" ref="D174:K174" si="32">IF($D$169&lt;&gt;"",$D$169*D172*1000/$G$170,"No Input")</f>
        <v>No Input</v>
      </c>
      <c r="E174" s="46" t="str">
        <f t="shared" si="32"/>
        <v>No Input</v>
      </c>
      <c r="F174" s="46" t="str">
        <f t="shared" si="32"/>
        <v>No Input</v>
      </c>
      <c r="G174" s="46" t="str">
        <f t="shared" si="32"/>
        <v>No Input</v>
      </c>
      <c r="H174" s="46" t="str">
        <f t="shared" si="32"/>
        <v>No Input</v>
      </c>
      <c r="I174" s="46" t="str">
        <f t="shared" si="32"/>
        <v>No Input</v>
      </c>
      <c r="J174" s="47" t="str">
        <f t="shared" si="32"/>
        <v>No Input</v>
      </c>
      <c r="K174" s="132" t="str">
        <f t="shared" si="32"/>
        <v>No Input</v>
      </c>
    </row>
    <row r="175" spans="2:11" ht="14.1" customHeight="1" thickBot="1" x14ac:dyDescent="0.25">
      <c r="B175" s="28" t="s">
        <v>31</v>
      </c>
      <c r="C175" s="48" t="str">
        <f>IF(C174="No Input","No Input",C174*$D$170/2000)</f>
        <v>No Input</v>
      </c>
      <c r="D175" s="49" t="str">
        <f t="shared" ref="D175:K175" si="33">IF(D174="No Input","No Input",D174*$D$170/2000)</f>
        <v>No Input</v>
      </c>
      <c r="E175" s="49" t="str">
        <f t="shared" si="33"/>
        <v>No Input</v>
      </c>
      <c r="F175" s="49" t="str">
        <f t="shared" si="33"/>
        <v>No Input</v>
      </c>
      <c r="G175" s="49" t="str">
        <f t="shared" si="33"/>
        <v>No Input</v>
      </c>
      <c r="H175" s="49" t="str">
        <f t="shared" si="33"/>
        <v>No Input</v>
      </c>
      <c r="I175" s="49" t="str">
        <f t="shared" si="33"/>
        <v>No Input</v>
      </c>
      <c r="J175" s="50" t="str">
        <f t="shared" si="33"/>
        <v>No Input</v>
      </c>
      <c r="K175" s="133" t="str">
        <f t="shared" si="33"/>
        <v>No Input</v>
      </c>
    </row>
    <row r="176" spans="2:11" ht="14.1" customHeight="1" thickBot="1" x14ac:dyDescent="0.25">
      <c r="B176" s="29" t="s">
        <v>62</v>
      </c>
      <c r="C176" s="30"/>
      <c r="D176" s="30"/>
      <c r="E176" s="30"/>
      <c r="F176" s="30"/>
      <c r="G176" s="30"/>
      <c r="H176" s="30"/>
      <c r="I176" s="31"/>
      <c r="J176" s="31"/>
      <c r="K176" s="41"/>
    </row>
    <row r="177" spans="2:11" ht="14.1" customHeight="1" thickTop="1" x14ac:dyDescent="0.2"/>
    <row r="178" spans="2:11" ht="14.1" customHeight="1" thickBot="1" x14ac:dyDescent="0.25">
      <c r="B178" s="135" t="s">
        <v>72</v>
      </c>
      <c r="H178" s="12" t="str">
        <f>IF(D179&lt;&gt;"",IF(ISNUMBER(D179),IF(D179&gt;100,"","&lt;-Fail, Not in range"),"Fail, Rating not a number"),"")</f>
        <v/>
      </c>
    </row>
    <row r="179" spans="2:11" ht="14.1" customHeight="1" thickTop="1" x14ac:dyDescent="0.2">
      <c r="B179" s="15" t="s">
        <v>13</v>
      </c>
      <c r="C179" s="16" t="s">
        <v>14</v>
      </c>
      <c r="D179" s="91"/>
      <c r="E179" s="19" t="s">
        <v>15</v>
      </c>
      <c r="F179" s="35"/>
      <c r="G179" s="36"/>
      <c r="H179" s="37"/>
      <c r="I179" s="38"/>
      <c r="J179" s="38"/>
      <c r="K179" s="40"/>
    </row>
    <row r="180" spans="2:11" ht="14.1" customHeight="1" thickBot="1" x14ac:dyDescent="0.25">
      <c r="B180" s="21"/>
      <c r="C180" s="2" t="s">
        <v>16</v>
      </c>
      <c r="D180" s="92">
        <v>8760</v>
      </c>
      <c r="E180" s="2"/>
      <c r="F180" s="34" t="s">
        <v>44</v>
      </c>
      <c r="G180" s="93">
        <v>150000</v>
      </c>
      <c r="H180" s="9"/>
      <c r="I180" s="6" t="s">
        <v>45</v>
      </c>
      <c r="J180" s="94">
        <v>2.5</v>
      </c>
      <c r="K180" s="22"/>
    </row>
    <row r="181" spans="2:11" ht="14.1" customHeight="1" x14ac:dyDescent="0.2">
      <c r="B181" s="23" t="s">
        <v>18</v>
      </c>
      <c r="C181" s="24" t="s">
        <v>19</v>
      </c>
      <c r="D181" s="25" t="s">
        <v>20</v>
      </c>
      <c r="E181" s="25" t="s">
        <v>21</v>
      </c>
      <c r="F181" s="25" t="s">
        <v>22</v>
      </c>
      <c r="G181" s="25" t="s">
        <v>23</v>
      </c>
      <c r="H181" s="25" t="s">
        <v>24</v>
      </c>
      <c r="I181" s="25" t="s">
        <v>25</v>
      </c>
      <c r="J181" s="25" t="s">
        <v>26</v>
      </c>
      <c r="K181" s="26" t="s">
        <v>27</v>
      </c>
    </row>
    <row r="182" spans="2:11" ht="14.1" customHeight="1" thickBot="1" x14ac:dyDescent="0.25">
      <c r="B182" s="28" t="s">
        <v>47</v>
      </c>
      <c r="C182" s="54">
        <f>9.19*J180+3.22+1.5</f>
        <v>27.694999999999997</v>
      </c>
      <c r="D182" s="54">
        <f>5.9*1.12*J180+5.9*0.37+1.5</f>
        <v>20.203000000000003</v>
      </c>
      <c r="E182" s="54">
        <f>4.3*(1.12*J180+0.37)+1.5</f>
        <v>15.131</v>
      </c>
      <c r="F182" s="54">
        <f>157*J180</f>
        <v>392.5</v>
      </c>
      <c r="G182" s="54">
        <v>26</v>
      </c>
      <c r="H182" s="54">
        <v>5</v>
      </c>
      <c r="I182" s="54">
        <v>0.76</v>
      </c>
      <c r="J182" s="52">
        <v>25000</v>
      </c>
      <c r="K182" s="53">
        <v>1.5100000000000001E-3</v>
      </c>
    </row>
    <row r="183" spans="2:11" ht="14.1" customHeight="1" x14ac:dyDescent="0.2">
      <c r="B183" s="23" t="s">
        <v>29</v>
      </c>
      <c r="C183" s="24" t="s">
        <v>19</v>
      </c>
      <c r="D183" s="25" t="s">
        <v>20</v>
      </c>
      <c r="E183" s="25" t="s">
        <v>21</v>
      </c>
      <c r="F183" s="25" t="s">
        <v>22</v>
      </c>
      <c r="G183" s="25" t="s">
        <v>23</v>
      </c>
      <c r="H183" s="25" t="s">
        <v>24</v>
      </c>
      <c r="I183" s="25" t="s">
        <v>25</v>
      </c>
      <c r="J183" s="25" t="s">
        <v>26</v>
      </c>
      <c r="K183" s="42" t="s">
        <v>27</v>
      </c>
    </row>
    <row r="184" spans="2:11" ht="14.1" customHeight="1" x14ac:dyDescent="0.2">
      <c r="B184" s="27" t="s">
        <v>30</v>
      </c>
      <c r="C184" s="45" t="str">
        <f>IF($D$179&lt;&gt;"",$D$179*C182*1000/$G$180,"No Input")</f>
        <v>No Input</v>
      </c>
      <c r="D184" s="46" t="str">
        <f t="shared" ref="D184:K184" si="34">IF($D$179&lt;&gt;"",$D$179*D182*1000/$G$180,"No Input")</f>
        <v>No Input</v>
      </c>
      <c r="E184" s="46" t="str">
        <f t="shared" si="34"/>
        <v>No Input</v>
      </c>
      <c r="F184" s="46" t="str">
        <f t="shared" si="34"/>
        <v>No Input</v>
      </c>
      <c r="G184" s="46" t="str">
        <f t="shared" si="34"/>
        <v>No Input</v>
      </c>
      <c r="H184" s="46" t="str">
        <f t="shared" si="34"/>
        <v>No Input</v>
      </c>
      <c r="I184" s="46" t="str">
        <f t="shared" si="34"/>
        <v>No Input</v>
      </c>
      <c r="J184" s="47" t="str">
        <f t="shared" si="34"/>
        <v>No Input</v>
      </c>
      <c r="K184" s="132" t="str">
        <f t="shared" si="34"/>
        <v>No Input</v>
      </c>
    </row>
    <row r="185" spans="2:11" ht="14.1" customHeight="1" thickBot="1" x14ac:dyDescent="0.25">
      <c r="B185" s="28" t="s">
        <v>31</v>
      </c>
      <c r="C185" s="48" t="str">
        <f>IF(C184="No Input","No Input",C184*$D$180/2000)</f>
        <v>No Input</v>
      </c>
      <c r="D185" s="49" t="str">
        <f t="shared" ref="D185:K185" si="35">IF(D184="No Input","No Input",D184*$D$180/2000)</f>
        <v>No Input</v>
      </c>
      <c r="E185" s="49" t="str">
        <f t="shared" si="35"/>
        <v>No Input</v>
      </c>
      <c r="F185" s="49" t="str">
        <f t="shared" si="35"/>
        <v>No Input</v>
      </c>
      <c r="G185" s="49" t="str">
        <f t="shared" si="35"/>
        <v>No Input</v>
      </c>
      <c r="H185" s="49" t="str">
        <f t="shared" si="35"/>
        <v>No Input</v>
      </c>
      <c r="I185" s="49" t="str">
        <f t="shared" si="35"/>
        <v>No Input</v>
      </c>
      <c r="J185" s="50" t="str">
        <f t="shared" si="35"/>
        <v>No Input</v>
      </c>
      <c r="K185" s="133" t="str">
        <f t="shared" si="35"/>
        <v>No Input</v>
      </c>
    </row>
    <row r="186" spans="2:11" ht="14.1" customHeight="1" thickBot="1" x14ac:dyDescent="0.25">
      <c r="B186" s="29" t="s">
        <v>62</v>
      </c>
      <c r="C186" s="30"/>
      <c r="D186" s="30"/>
      <c r="E186" s="30"/>
      <c r="F186" s="30"/>
      <c r="G186" s="30"/>
      <c r="H186" s="30"/>
      <c r="I186" s="31"/>
      <c r="J186" s="31"/>
      <c r="K186" s="41"/>
    </row>
    <row r="187" spans="2:11" ht="14.1" customHeight="1" thickTop="1" x14ac:dyDescent="0.2"/>
  </sheetData>
  <sheetProtection formatCells="0" sort="0"/>
  <mergeCells count="1">
    <mergeCell ref="K1:R4"/>
  </mergeCells>
  <phoneticPr fontId="0" type="noConversion"/>
  <pageMargins left="0.75" right="0.5" top="1" bottom="1" header="0.5" footer="0.5"/>
  <pageSetup orientation="portrait" horizontalDpi="4294967292"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5861E-BC50-4950-8E25-F93E74F03FE2}">
  <dimension ref="B2:J24"/>
  <sheetViews>
    <sheetView showGridLines="0" showRowColHeaders="0" zoomScaleNormal="110" workbookViewId="0">
      <selection activeCell="M16" sqref="M16"/>
    </sheetView>
  </sheetViews>
  <sheetFormatPr defaultColWidth="9.140625" defaultRowHeight="14.1" customHeight="1" x14ac:dyDescent="0.2"/>
  <cols>
    <col min="1" max="1" width="2" style="1" customWidth="1"/>
    <col min="2" max="2" width="15.28515625" style="1" customWidth="1"/>
    <col min="3" max="3" width="8.7109375" style="1" customWidth="1"/>
    <col min="4" max="4" width="11" style="1" bestFit="1" customWidth="1"/>
    <col min="5" max="5" width="8" style="1" bestFit="1" customWidth="1"/>
    <col min="6" max="6" width="12.28515625" style="1" bestFit="1" customWidth="1"/>
    <col min="7" max="8" width="7.7109375" style="1" customWidth="1"/>
    <col min="9" max="9" width="9.28515625" style="1" bestFit="1" customWidth="1"/>
    <col min="10" max="16384" width="9.140625" style="1"/>
  </cols>
  <sheetData>
    <row r="2" spans="2:10" ht="14.1" customHeight="1" thickBot="1" x14ac:dyDescent="0.25">
      <c r="B2" s="135" t="s">
        <v>73</v>
      </c>
      <c r="H2" s="79" t="str">
        <f>IF(D3&lt;&gt;"",IF(ISNUMBER(D3),"","Fail, Rating not a number"),"")</f>
        <v/>
      </c>
    </row>
    <row r="3" spans="2:10" ht="14.1" customHeight="1" thickTop="1" x14ac:dyDescent="0.2">
      <c r="B3" s="15" t="s">
        <v>13</v>
      </c>
      <c r="C3" s="16" t="s">
        <v>14</v>
      </c>
      <c r="D3" s="91"/>
      <c r="E3" s="19" t="s">
        <v>15</v>
      </c>
      <c r="F3" s="35"/>
      <c r="G3" s="36"/>
      <c r="H3" s="37"/>
      <c r="I3" s="38"/>
      <c r="J3" s="20"/>
    </row>
    <row r="4" spans="2:10" ht="14.1" customHeight="1" thickBot="1" x14ac:dyDescent="0.25">
      <c r="B4" s="21"/>
      <c r="C4" s="2" t="s">
        <v>16</v>
      </c>
      <c r="D4" s="92">
        <v>8760</v>
      </c>
      <c r="E4" s="2"/>
      <c r="F4" s="34" t="s">
        <v>74</v>
      </c>
      <c r="G4" s="95">
        <v>91.5</v>
      </c>
      <c r="H4" s="9"/>
      <c r="I4" s="6" t="s">
        <v>75</v>
      </c>
      <c r="J4" s="96">
        <v>0.01</v>
      </c>
    </row>
    <row r="5" spans="2:10" ht="14.1" customHeight="1" x14ac:dyDescent="0.2">
      <c r="B5" s="23" t="s">
        <v>18</v>
      </c>
      <c r="C5" s="24" t="s">
        <v>19</v>
      </c>
      <c r="D5" s="25" t="s">
        <v>20</v>
      </c>
      <c r="E5" s="25" t="s">
        <v>21</v>
      </c>
      <c r="F5" s="25" t="s">
        <v>22</v>
      </c>
      <c r="G5" s="25" t="s">
        <v>23</v>
      </c>
      <c r="H5" s="25" t="s">
        <v>24</v>
      </c>
      <c r="I5" s="25" t="s">
        <v>25</v>
      </c>
      <c r="J5" s="26" t="s">
        <v>26</v>
      </c>
    </row>
    <row r="6" spans="2:10" ht="14.1" customHeight="1" thickBot="1" x14ac:dyDescent="0.25">
      <c r="B6" s="28" t="s">
        <v>47</v>
      </c>
      <c r="C6" s="54">
        <v>0.7</v>
      </c>
      <c r="D6" s="54">
        <v>0.7</v>
      </c>
      <c r="E6" s="54">
        <v>0.7</v>
      </c>
      <c r="F6" s="54">
        <f>0.1*J4</f>
        <v>1E-3</v>
      </c>
      <c r="G6" s="54">
        <f>13</f>
        <v>13</v>
      </c>
      <c r="H6" s="54">
        <f>7.5</f>
        <v>7.5</v>
      </c>
      <c r="I6" s="54">
        <f>1</f>
        <v>1</v>
      </c>
      <c r="J6" s="82">
        <v>12500</v>
      </c>
    </row>
    <row r="7" spans="2:10" ht="14.1" customHeight="1" x14ac:dyDescent="0.2">
      <c r="B7" s="23" t="s">
        <v>29</v>
      </c>
      <c r="C7" s="24" t="s">
        <v>19</v>
      </c>
      <c r="D7" s="25" t="s">
        <v>20</v>
      </c>
      <c r="E7" s="25" t="s">
        <v>21</v>
      </c>
      <c r="F7" s="25" t="s">
        <v>22</v>
      </c>
      <c r="G7" s="25" t="s">
        <v>23</v>
      </c>
      <c r="H7" s="25" t="s">
        <v>24</v>
      </c>
      <c r="I7" s="25" t="s">
        <v>25</v>
      </c>
      <c r="J7" s="26" t="s">
        <v>26</v>
      </c>
    </row>
    <row r="8" spans="2:10" ht="14.1" customHeight="1" x14ac:dyDescent="0.2">
      <c r="B8" s="27" t="s">
        <v>30</v>
      </c>
      <c r="C8" s="45" t="str">
        <f>IF($D$3&lt;&gt;"",$D$3*C6/$G$4,"No Input")</f>
        <v>No Input</v>
      </c>
      <c r="D8" s="46" t="str">
        <f t="shared" ref="D8:J8" si="0">IF($D$3&lt;&gt;"",$D$3*D6/$G$4,"No Input")</f>
        <v>No Input</v>
      </c>
      <c r="E8" s="46" t="str">
        <f t="shared" si="0"/>
        <v>No Input</v>
      </c>
      <c r="F8" s="81" t="str">
        <f t="shared" si="0"/>
        <v>No Input</v>
      </c>
      <c r="G8" s="46" t="str">
        <f t="shared" si="0"/>
        <v>No Input</v>
      </c>
      <c r="H8" s="46" t="str">
        <f t="shared" si="0"/>
        <v>No Input</v>
      </c>
      <c r="I8" s="46" t="str">
        <f t="shared" si="0"/>
        <v>No Input</v>
      </c>
      <c r="J8" s="83" t="str">
        <f t="shared" si="0"/>
        <v>No Input</v>
      </c>
    </row>
    <row r="9" spans="2:10" ht="14.1" customHeight="1" thickBot="1" x14ac:dyDescent="0.25">
      <c r="B9" s="28" t="s">
        <v>31</v>
      </c>
      <c r="C9" s="48" t="str">
        <f>IF(C8="No Input","No Input",C8*$D$4/2000)</f>
        <v>No Input</v>
      </c>
      <c r="D9" s="49" t="str">
        <f t="shared" ref="D9:J9" si="1">IF(D8="No Input","No Input",D8*$D$4/2000)</f>
        <v>No Input</v>
      </c>
      <c r="E9" s="49" t="str">
        <f t="shared" si="1"/>
        <v>No Input</v>
      </c>
      <c r="F9" s="80" t="str">
        <f t="shared" si="1"/>
        <v>No Input</v>
      </c>
      <c r="G9" s="49" t="str">
        <f t="shared" si="1"/>
        <v>No Input</v>
      </c>
      <c r="H9" s="49" t="str">
        <f t="shared" si="1"/>
        <v>No Input</v>
      </c>
      <c r="I9" s="49" t="str">
        <f t="shared" si="1"/>
        <v>No Input</v>
      </c>
      <c r="J9" s="84" t="str">
        <f t="shared" si="1"/>
        <v>No Input</v>
      </c>
    </row>
    <row r="10" spans="2:10" ht="14.1" customHeight="1" thickBot="1" x14ac:dyDescent="0.25">
      <c r="B10" s="29" t="s">
        <v>76</v>
      </c>
      <c r="C10" s="30"/>
      <c r="D10" s="30"/>
      <c r="E10" s="30"/>
      <c r="F10" s="30"/>
      <c r="G10" s="30"/>
      <c r="H10" s="30"/>
      <c r="I10" s="31"/>
      <c r="J10" s="32"/>
    </row>
    <row r="11" spans="2:10" ht="14.1" customHeight="1" thickTop="1" x14ac:dyDescent="0.2"/>
    <row r="12" spans="2:10" ht="14.1" customHeight="1" thickBot="1" x14ac:dyDescent="0.25">
      <c r="B12" s="135" t="s">
        <v>77</v>
      </c>
      <c r="H12" s="79" t="str">
        <f>IF(D13&lt;&gt;"",IF(ISNUMBER(D13),"","Fail, Rating not a number"),"")</f>
        <v/>
      </c>
    </row>
    <row r="13" spans="2:10" ht="14.1" customHeight="1" thickTop="1" x14ac:dyDescent="0.2">
      <c r="B13" s="15" t="s">
        <v>13</v>
      </c>
      <c r="C13" s="16" t="s">
        <v>14</v>
      </c>
      <c r="D13" s="91"/>
      <c r="E13" s="19" t="s">
        <v>15</v>
      </c>
      <c r="F13" s="35"/>
      <c r="G13" s="36"/>
      <c r="H13" s="37"/>
      <c r="I13" s="38"/>
      <c r="J13" s="20"/>
    </row>
    <row r="14" spans="2:10" ht="14.1" customHeight="1" thickBot="1" x14ac:dyDescent="0.25">
      <c r="B14" s="21"/>
      <c r="C14" s="2" t="s">
        <v>16</v>
      </c>
      <c r="D14" s="92">
        <v>8760</v>
      </c>
      <c r="E14" s="2"/>
      <c r="F14" s="34" t="s">
        <v>74</v>
      </c>
      <c r="G14" s="95">
        <v>102</v>
      </c>
      <c r="H14" s="9"/>
      <c r="I14" s="6" t="s">
        <v>75</v>
      </c>
      <c r="J14" s="96">
        <v>0.01</v>
      </c>
    </row>
    <row r="15" spans="2:10" ht="14.1" customHeight="1" x14ac:dyDescent="0.2">
      <c r="B15" s="23" t="s">
        <v>18</v>
      </c>
      <c r="C15" s="24" t="s">
        <v>19</v>
      </c>
      <c r="D15" s="25" t="s">
        <v>20</v>
      </c>
      <c r="E15" s="25" t="s">
        <v>21</v>
      </c>
      <c r="F15" s="25" t="s">
        <v>22</v>
      </c>
      <c r="G15" s="25" t="s">
        <v>23</v>
      </c>
      <c r="H15" s="25" t="s">
        <v>24</v>
      </c>
      <c r="I15" s="25" t="s">
        <v>25</v>
      </c>
      <c r="J15" s="26" t="s">
        <v>26</v>
      </c>
    </row>
    <row r="16" spans="2:10" ht="14.1" customHeight="1" thickBot="1" x14ac:dyDescent="0.25">
      <c r="B16" s="28" t="s">
        <v>47</v>
      </c>
      <c r="C16" s="54">
        <v>0.8</v>
      </c>
      <c r="D16" s="54">
        <v>0.8</v>
      </c>
      <c r="E16" s="54">
        <v>0.8</v>
      </c>
      <c r="F16" s="54">
        <f>0.09*J14</f>
        <v>8.9999999999999998E-4</v>
      </c>
      <c r="G16" s="54">
        <f>15</f>
        <v>15</v>
      </c>
      <c r="H16" s="54">
        <f>8.4</f>
        <v>8.4</v>
      </c>
      <c r="I16" s="54">
        <f>1.1</f>
        <v>1.1000000000000001</v>
      </c>
      <c r="J16" s="82">
        <f>14300</f>
        <v>14300</v>
      </c>
    </row>
    <row r="17" spans="2:10" ht="14.1" customHeight="1" x14ac:dyDescent="0.2">
      <c r="B17" s="23" t="s">
        <v>29</v>
      </c>
      <c r="C17" s="24" t="s">
        <v>19</v>
      </c>
      <c r="D17" s="25" t="s">
        <v>20</v>
      </c>
      <c r="E17" s="25" t="s">
        <v>21</v>
      </c>
      <c r="F17" s="25" t="s">
        <v>22</v>
      </c>
      <c r="G17" s="25" t="s">
        <v>23</v>
      </c>
      <c r="H17" s="25" t="s">
        <v>24</v>
      </c>
      <c r="I17" s="25" t="s">
        <v>25</v>
      </c>
      <c r="J17" s="26" t="s">
        <v>26</v>
      </c>
    </row>
    <row r="18" spans="2:10" ht="14.1" customHeight="1" x14ac:dyDescent="0.2">
      <c r="B18" s="27" t="s">
        <v>30</v>
      </c>
      <c r="C18" s="45" t="str">
        <f>IF($D$13&lt;&gt;"",$D$13*C16/$G$14,"No Input")</f>
        <v>No Input</v>
      </c>
      <c r="D18" s="46" t="str">
        <f t="shared" ref="D18:J18" si="2">IF($D$13&lt;&gt;"",$D$13*D16/$G$14,"No Input")</f>
        <v>No Input</v>
      </c>
      <c r="E18" s="46" t="str">
        <f t="shared" si="2"/>
        <v>No Input</v>
      </c>
      <c r="F18" s="81" t="str">
        <f t="shared" si="2"/>
        <v>No Input</v>
      </c>
      <c r="G18" s="46" t="str">
        <f t="shared" si="2"/>
        <v>No Input</v>
      </c>
      <c r="H18" s="46" t="str">
        <f t="shared" si="2"/>
        <v>No Input</v>
      </c>
      <c r="I18" s="46" t="str">
        <f t="shared" si="2"/>
        <v>No Input</v>
      </c>
      <c r="J18" s="83" t="str">
        <f t="shared" si="2"/>
        <v>No Input</v>
      </c>
    </row>
    <row r="19" spans="2:10" ht="14.1" customHeight="1" thickBot="1" x14ac:dyDescent="0.25">
      <c r="B19" s="28" t="s">
        <v>31</v>
      </c>
      <c r="C19" s="48" t="str">
        <f>IF(C18="No Input","No Input",C18*$D$14/2000)</f>
        <v>No Input</v>
      </c>
      <c r="D19" s="49" t="str">
        <f t="shared" ref="D19:J19" si="3">IF(D18="No Input","No Input",D18*$D$14/2000)</f>
        <v>No Input</v>
      </c>
      <c r="E19" s="49" t="str">
        <f t="shared" si="3"/>
        <v>No Input</v>
      </c>
      <c r="F19" s="80" t="str">
        <f t="shared" si="3"/>
        <v>No Input</v>
      </c>
      <c r="G19" s="49" t="str">
        <f t="shared" si="3"/>
        <v>No Input</v>
      </c>
      <c r="H19" s="49" t="str">
        <f t="shared" si="3"/>
        <v>No Input</v>
      </c>
      <c r="I19" s="49" t="str">
        <f t="shared" si="3"/>
        <v>No Input</v>
      </c>
      <c r="J19" s="84" t="str">
        <f t="shared" si="3"/>
        <v>No Input</v>
      </c>
    </row>
    <row r="20" spans="2:10" ht="14.1" customHeight="1" thickBot="1" x14ac:dyDescent="0.25">
      <c r="B20" s="29" t="s">
        <v>76</v>
      </c>
      <c r="C20" s="30"/>
      <c r="D20" s="30"/>
      <c r="E20" s="30"/>
      <c r="F20" s="30"/>
      <c r="G20" s="30"/>
      <c r="H20" s="30"/>
      <c r="I20" s="31"/>
      <c r="J20" s="32"/>
    </row>
    <row r="21" spans="2:10" ht="14.1" customHeight="1" thickTop="1" x14ac:dyDescent="0.2"/>
    <row r="22" spans="2:10" ht="14.1" customHeight="1" x14ac:dyDescent="0.2">
      <c r="B22" s="141" t="s">
        <v>11</v>
      </c>
      <c r="C22" s="141"/>
      <c r="D22" s="141"/>
      <c r="E22" s="141"/>
      <c r="F22" s="141"/>
      <c r="G22" s="141"/>
      <c r="H22" s="141"/>
      <c r="I22" s="141"/>
      <c r="J22" s="141"/>
    </row>
    <row r="23" spans="2:10" ht="14.1" customHeight="1" x14ac:dyDescent="0.2">
      <c r="B23" s="141"/>
      <c r="C23" s="141"/>
      <c r="D23" s="141"/>
      <c r="E23" s="141"/>
      <c r="F23" s="141"/>
      <c r="G23" s="141"/>
      <c r="H23" s="141"/>
      <c r="I23" s="141"/>
      <c r="J23" s="141"/>
    </row>
    <row r="24" spans="2:10" ht="14.1" customHeight="1" x14ac:dyDescent="0.2">
      <c r="B24" s="141"/>
      <c r="C24" s="141"/>
      <c r="D24" s="141"/>
      <c r="E24" s="141"/>
      <c r="F24" s="141"/>
      <c r="G24" s="141"/>
      <c r="H24" s="141"/>
      <c r="I24" s="141"/>
      <c r="J24" s="141"/>
    </row>
  </sheetData>
  <mergeCells count="1">
    <mergeCell ref="B22:J24"/>
  </mergeCells>
  <phoneticPr fontId="0" type="noConversion"/>
  <pageMargins left="0.44" right="0.43" top="1" bottom="1" header="0.5" footer="0.5"/>
  <pageSetup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E259B-8FB1-4484-A19F-4FEB5A04FA54}">
  <dimension ref="B1:O44"/>
  <sheetViews>
    <sheetView showGridLines="0" showRowColHeaders="0" zoomScaleNormal="110" workbookViewId="0">
      <selection activeCell="F34" sqref="F34"/>
    </sheetView>
  </sheetViews>
  <sheetFormatPr defaultColWidth="9.140625" defaultRowHeight="14.1" customHeight="1" x14ac:dyDescent="0.2"/>
  <cols>
    <col min="1" max="1" width="3.140625" style="1" customWidth="1"/>
    <col min="2" max="2" width="15.7109375" style="1" customWidth="1"/>
    <col min="3" max="3" width="8.7109375" style="1" customWidth="1"/>
    <col min="4" max="8" width="7.7109375" style="1" customWidth="1"/>
    <col min="9" max="9" width="9.42578125" style="1" customWidth="1"/>
    <col min="10" max="10" width="9.85546875" style="1" customWidth="1"/>
    <col min="11" max="16384" width="9.140625" style="1"/>
  </cols>
  <sheetData>
    <row r="1" spans="2:15" ht="14.1" customHeight="1" x14ac:dyDescent="0.2">
      <c r="B1" s="129" t="s">
        <v>0</v>
      </c>
      <c r="C1" s="1" t="s">
        <v>78</v>
      </c>
    </row>
    <row r="2" spans="2:15" ht="14.1" customHeight="1" x14ac:dyDescent="0.2">
      <c r="C2" s="1" t="s">
        <v>79</v>
      </c>
    </row>
    <row r="3" spans="2:15" ht="14.1" customHeight="1" x14ac:dyDescent="0.2">
      <c r="C3" s="1" t="s">
        <v>80</v>
      </c>
    </row>
    <row r="4" spans="2:15" ht="14.1" customHeight="1" x14ac:dyDescent="0.2">
      <c r="C4" s="13" t="s">
        <v>81</v>
      </c>
      <c r="D4" s="13"/>
      <c r="E4" s="13"/>
      <c r="F4" s="13"/>
      <c r="G4" s="13"/>
      <c r="H4" s="13"/>
      <c r="I4" s="13"/>
      <c r="J4" s="13"/>
    </row>
    <row r="5" spans="2:15" ht="14.1" customHeight="1" x14ac:dyDescent="0.2">
      <c r="C5" s="13" t="s">
        <v>82</v>
      </c>
      <c r="D5" s="13"/>
      <c r="E5" s="13"/>
      <c r="F5" s="13"/>
      <c r="G5" s="13"/>
      <c r="H5" s="13"/>
      <c r="I5" s="13"/>
      <c r="J5" s="13"/>
    </row>
    <row r="6" spans="2:15" ht="14.1" customHeight="1" x14ac:dyDescent="0.2">
      <c r="C6" s="13"/>
      <c r="D6" s="13" t="s">
        <v>83</v>
      </c>
      <c r="E6" s="13"/>
      <c r="F6" s="13"/>
      <c r="G6" s="13" t="s">
        <v>84</v>
      </c>
      <c r="H6" s="13"/>
      <c r="I6" s="13"/>
      <c r="J6" s="13"/>
    </row>
    <row r="7" spans="2:15" ht="14.1" customHeight="1" x14ac:dyDescent="0.2">
      <c r="C7" s="13" t="s">
        <v>85</v>
      </c>
      <c r="D7" s="13"/>
      <c r="E7" s="13"/>
      <c r="F7" s="13"/>
      <c r="G7" s="13"/>
      <c r="H7" s="13"/>
      <c r="I7" s="13"/>
      <c r="J7" s="13"/>
    </row>
    <row r="8" spans="2:15" ht="14.1" customHeight="1" x14ac:dyDescent="0.2">
      <c r="C8" s="13" t="s">
        <v>86</v>
      </c>
      <c r="D8" s="13"/>
      <c r="E8" s="13"/>
      <c r="F8" s="13"/>
      <c r="G8" s="13"/>
      <c r="H8" s="13"/>
      <c r="I8" s="13"/>
      <c r="J8" s="141" t="s">
        <v>11</v>
      </c>
      <c r="K8" s="141"/>
      <c r="L8" s="141"/>
      <c r="M8" s="141"/>
      <c r="N8" s="141"/>
      <c r="O8" s="141"/>
    </row>
    <row r="9" spans="2:15" ht="14.1" customHeight="1" x14ac:dyDescent="0.2">
      <c r="C9" s="1" t="s">
        <v>10</v>
      </c>
      <c r="J9" s="141"/>
      <c r="K9" s="141"/>
      <c r="L9" s="141"/>
      <c r="M9" s="141"/>
      <c r="N9" s="141"/>
      <c r="O9" s="141"/>
    </row>
    <row r="10" spans="2:15" ht="14.1" customHeight="1" x14ac:dyDescent="0.2">
      <c r="C10" s="13" t="s">
        <v>87</v>
      </c>
      <c r="J10" s="141"/>
      <c r="K10" s="141"/>
      <c r="L10" s="141"/>
      <c r="M10" s="141"/>
      <c r="N10" s="141"/>
      <c r="O10" s="141"/>
    </row>
    <row r="11" spans="2:15" ht="14.25" customHeight="1" thickBot="1" x14ac:dyDescent="0.25">
      <c r="B11" s="33" t="s">
        <v>88</v>
      </c>
      <c r="C11" s="7"/>
      <c r="D11" s="7"/>
      <c r="E11" s="7"/>
      <c r="F11" s="7"/>
      <c r="G11" s="8"/>
      <c r="H11" s="78" t="str">
        <f>IF(COUNTA(D12,F12,H12)&gt;=2,"Fail, Only Pick One Rating",IF(OR(ISNUMBER(D12),ISNUMBER(F12),ISNUMBER(H12)), IF(OR(D12&gt;=250,(F12*1.341)&gt;=250,(H12*1000/7)&gt;=250),"Fail, Rating out of range",""),IF(AND(D12="",F12="",H12=""),"","Fail, Rating isn't a number")))</f>
        <v/>
      </c>
      <c r="I11" s="8"/>
      <c r="J11" s="141"/>
      <c r="K11" s="141"/>
      <c r="L11" s="141"/>
      <c r="M11" s="141"/>
      <c r="N11" s="141"/>
      <c r="O11" s="141"/>
    </row>
    <row r="12" spans="2:15" ht="14.1" customHeight="1" thickTop="1" x14ac:dyDescent="0.2">
      <c r="B12" s="15" t="s">
        <v>13</v>
      </c>
      <c r="C12" s="16" t="s">
        <v>14</v>
      </c>
      <c r="D12" s="91"/>
      <c r="E12" s="17" t="s">
        <v>89</v>
      </c>
      <c r="F12" s="91"/>
      <c r="G12" s="18" t="s">
        <v>90</v>
      </c>
      <c r="H12" s="91"/>
      <c r="I12" s="19" t="s">
        <v>91</v>
      </c>
      <c r="J12" s="20"/>
    </row>
    <row r="13" spans="2:15" ht="14.1" customHeight="1" thickBot="1" x14ac:dyDescent="0.25">
      <c r="B13" s="21"/>
      <c r="C13" s="2" t="s">
        <v>16</v>
      </c>
      <c r="D13" s="92">
        <v>8760</v>
      </c>
      <c r="E13" s="2"/>
      <c r="F13" s="2"/>
      <c r="G13" s="2"/>
      <c r="H13" s="2"/>
      <c r="I13" s="7"/>
      <c r="J13" s="22"/>
    </row>
    <row r="14" spans="2:15" ht="14.1" customHeight="1" x14ac:dyDescent="0.2">
      <c r="B14" s="23" t="s">
        <v>18</v>
      </c>
      <c r="C14" s="24" t="s">
        <v>19</v>
      </c>
      <c r="D14" s="25" t="s">
        <v>20</v>
      </c>
      <c r="E14" s="25" t="s">
        <v>21</v>
      </c>
      <c r="F14" s="25" t="s">
        <v>22</v>
      </c>
      <c r="G14" s="25" t="s">
        <v>23</v>
      </c>
      <c r="H14" s="25" t="s">
        <v>24</v>
      </c>
      <c r="I14" s="25" t="s">
        <v>25</v>
      </c>
      <c r="J14" s="26" t="s">
        <v>26</v>
      </c>
    </row>
    <row r="15" spans="2:15" ht="14.1" customHeight="1" x14ac:dyDescent="0.2">
      <c r="B15" s="27" t="s">
        <v>92</v>
      </c>
      <c r="C15" s="58">
        <v>7.2099999999999996E-4</v>
      </c>
      <c r="D15" s="58">
        <v>7.2099999999999996E-4</v>
      </c>
      <c r="E15" s="58">
        <v>7.2099999999999996E-4</v>
      </c>
      <c r="F15" s="58">
        <v>5.9100000000000005E-4</v>
      </c>
      <c r="G15" s="43">
        <v>1.0999999999999999E-2</v>
      </c>
      <c r="H15" s="58">
        <v>6.96E-3</v>
      </c>
      <c r="I15" s="43">
        <f>0.015+0.000661+0.00485+0.00108</f>
        <v>2.1590999999999999E-2</v>
      </c>
      <c r="J15" s="59">
        <v>1.08</v>
      </c>
    </row>
    <row r="16" spans="2:15" ht="14.1" customHeight="1" thickBot="1" x14ac:dyDescent="0.25">
      <c r="B16" s="28" t="s">
        <v>93</v>
      </c>
      <c r="C16" s="43">
        <v>0.1</v>
      </c>
      <c r="D16" s="43">
        <v>0.1</v>
      </c>
      <c r="E16" s="43">
        <v>0.1</v>
      </c>
      <c r="F16" s="43">
        <v>8.4000000000000005E-2</v>
      </c>
      <c r="G16" s="43">
        <v>1.63</v>
      </c>
      <c r="H16" s="43">
        <v>0.99</v>
      </c>
      <c r="I16" s="43">
        <v>3.03</v>
      </c>
      <c r="J16" s="59">
        <v>154</v>
      </c>
    </row>
    <row r="17" spans="2:10" ht="14.1" customHeight="1" x14ac:dyDescent="0.2">
      <c r="B17" s="23" t="s">
        <v>29</v>
      </c>
      <c r="C17" s="24" t="s">
        <v>19</v>
      </c>
      <c r="D17" s="25" t="s">
        <v>20</v>
      </c>
      <c r="E17" s="25" t="s">
        <v>21</v>
      </c>
      <c r="F17" s="25" t="s">
        <v>22</v>
      </c>
      <c r="G17" s="25" t="s">
        <v>23</v>
      </c>
      <c r="H17" s="25" t="s">
        <v>24</v>
      </c>
      <c r="I17" s="25" t="s">
        <v>25</v>
      </c>
      <c r="J17" s="26" t="s">
        <v>26</v>
      </c>
    </row>
    <row r="18" spans="2:10" ht="14.1" customHeight="1" x14ac:dyDescent="0.2">
      <c r="B18" s="27" t="s">
        <v>30</v>
      </c>
      <c r="C18" s="60" t="str">
        <f>IF($D$12&lt;&gt;"",$D$12*C15,IF($F$12&lt;&gt;"",$F$12*1.341*C15,IF($H$12&lt;&gt;"",$H$12*C16,"No Input")))</f>
        <v>No Input</v>
      </c>
      <c r="D18" s="61" t="str">
        <f t="shared" ref="D18:J18" si="0">IF($D$12&lt;&gt;"",$D$12*D15,IF($F$12&lt;&gt;"",$F$12*1.341*D15,IF($H$12&lt;&gt;"",$H$12*D16,"No Input")))</f>
        <v>No Input</v>
      </c>
      <c r="E18" s="61" t="str">
        <f t="shared" si="0"/>
        <v>No Input</v>
      </c>
      <c r="F18" s="61" t="str">
        <f t="shared" si="0"/>
        <v>No Input</v>
      </c>
      <c r="G18" s="61" t="str">
        <f t="shared" si="0"/>
        <v>No Input</v>
      </c>
      <c r="H18" s="61" t="str">
        <f t="shared" si="0"/>
        <v>No Input</v>
      </c>
      <c r="I18" s="61" t="str">
        <f t="shared" si="0"/>
        <v>No Input</v>
      </c>
      <c r="J18" s="62" t="str">
        <f t="shared" si="0"/>
        <v>No Input</v>
      </c>
    </row>
    <row r="19" spans="2:10" ht="14.1" customHeight="1" thickBot="1" x14ac:dyDescent="0.25">
      <c r="B19" s="28" t="s">
        <v>31</v>
      </c>
      <c r="C19" s="63" t="str">
        <f>IF(C18="No Input","No Input",C18*$D$13/2000)</f>
        <v>No Input</v>
      </c>
      <c r="D19" s="64" t="str">
        <f t="shared" ref="D19:J19" si="1">IF(D18="No Input","No Input",D18*$D$13/2000)</f>
        <v>No Input</v>
      </c>
      <c r="E19" s="64" t="str">
        <f t="shared" si="1"/>
        <v>No Input</v>
      </c>
      <c r="F19" s="64" t="str">
        <f t="shared" si="1"/>
        <v>No Input</v>
      </c>
      <c r="G19" s="64" t="str">
        <f t="shared" si="1"/>
        <v>No Input</v>
      </c>
      <c r="H19" s="64" t="str">
        <f t="shared" si="1"/>
        <v>No Input</v>
      </c>
      <c r="I19" s="64" t="str">
        <f t="shared" si="1"/>
        <v>No Input</v>
      </c>
      <c r="J19" s="65" t="str">
        <f t="shared" si="1"/>
        <v>No Input</v>
      </c>
    </row>
    <row r="20" spans="2:10" ht="14.1" customHeight="1" thickBot="1" x14ac:dyDescent="0.25">
      <c r="B20" s="29" t="s">
        <v>94</v>
      </c>
      <c r="C20" s="30"/>
      <c r="D20" s="30"/>
      <c r="E20" s="30"/>
      <c r="F20" s="30"/>
      <c r="G20" s="30"/>
      <c r="H20" s="30"/>
      <c r="I20" s="31"/>
      <c r="J20" s="32"/>
    </row>
    <row r="21" spans="2:10" ht="14.1" customHeight="1" thickTop="1" x14ac:dyDescent="0.2"/>
    <row r="22" spans="2:10" ht="14.1" customHeight="1" thickBot="1" x14ac:dyDescent="0.25">
      <c r="B22" s="14" t="s">
        <v>95</v>
      </c>
      <c r="C22" s="7"/>
      <c r="D22" s="7"/>
      <c r="E22" s="7"/>
      <c r="F22" s="7"/>
      <c r="G22" s="8"/>
      <c r="H22" s="78" t="str">
        <f>IF(COUNTA(D23,F23,H23)&gt;=2,"Fail, Only Pick One Rating",IF(OR(ISNUMBER(D23),ISNUMBER(F23),ISNUMBER(H23)), IF(OR(D23&gt;=600,(F23*1.341)&gt;=600,(H23*1000/7)&gt;=600),"Fail, Rating out of range",""),IF(AND(D23="",F23="",H23=""),"","Fail, Rating isn't a number")))</f>
        <v/>
      </c>
      <c r="I22" s="8"/>
      <c r="J22" s="8"/>
    </row>
    <row r="23" spans="2:10" ht="14.1" customHeight="1" thickTop="1" x14ac:dyDescent="0.2">
      <c r="B23" s="15" t="s">
        <v>13</v>
      </c>
      <c r="C23" s="16" t="s">
        <v>14</v>
      </c>
      <c r="D23" s="91"/>
      <c r="E23" s="17" t="s">
        <v>89</v>
      </c>
      <c r="F23" s="91"/>
      <c r="G23" s="18" t="s">
        <v>90</v>
      </c>
      <c r="H23" s="91"/>
      <c r="I23" s="19" t="s">
        <v>91</v>
      </c>
      <c r="J23" s="20"/>
    </row>
    <row r="24" spans="2:10" ht="14.1" customHeight="1" thickBot="1" x14ac:dyDescent="0.25">
      <c r="B24" s="21"/>
      <c r="C24" s="2" t="s">
        <v>16</v>
      </c>
      <c r="D24" s="92">
        <v>8760</v>
      </c>
      <c r="E24" s="2"/>
      <c r="F24" s="2"/>
      <c r="G24" s="2"/>
      <c r="H24" s="2"/>
      <c r="I24" s="7"/>
      <c r="J24" s="22"/>
    </row>
    <row r="25" spans="2:10" ht="14.1" customHeight="1" x14ac:dyDescent="0.2">
      <c r="B25" s="23" t="s">
        <v>18</v>
      </c>
      <c r="C25" s="24" t="s">
        <v>19</v>
      </c>
      <c r="D25" s="25" t="s">
        <v>20</v>
      </c>
      <c r="E25" s="25" t="s">
        <v>21</v>
      </c>
      <c r="F25" s="25" t="s">
        <v>22</v>
      </c>
      <c r="G25" s="25" t="s">
        <v>23</v>
      </c>
      <c r="H25" s="25" t="s">
        <v>24</v>
      </c>
      <c r="I25" s="25" t="s">
        <v>25</v>
      </c>
      <c r="J25" s="26" t="s">
        <v>26</v>
      </c>
    </row>
    <row r="26" spans="2:10" ht="14.1" customHeight="1" x14ac:dyDescent="0.2">
      <c r="B26" s="27" t="s">
        <v>92</v>
      </c>
      <c r="C26" s="66">
        <v>2.2000000000000001E-3</v>
      </c>
      <c r="D26" s="67">
        <v>2.2000000000000001E-3</v>
      </c>
      <c r="E26" s="67">
        <v>2.2000000000000001E-3</v>
      </c>
      <c r="F26" s="67">
        <v>2.0500000000000002E-3</v>
      </c>
      <c r="G26" s="68">
        <v>3.1E-2</v>
      </c>
      <c r="H26" s="67">
        <v>6.6800000000000002E-3</v>
      </c>
      <c r="I26" s="69">
        <f>0.0000441+0.00247</f>
        <v>2.5141E-3</v>
      </c>
      <c r="J26" s="70">
        <v>1.1499999999999999</v>
      </c>
    </row>
    <row r="27" spans="2:10" ht="14.1" customHeight="1" thickBot="1" x14ac:dyDescent="0.25">
      <c r="B27" s="28" t="s">
        <v>93</v>
      </c>
      <c r="C27" s="71">
        <v>0.31</v>
      </c>
      <c r="D27" s="72">
        <v>0.31</v>
      </c>
      <c r="E27" s="72">
        <v>0.31</v>
      </c>
      <c r="F27" s="72">
        <v>0.28999999999999998</v>
      </c>
      <c r="G27" s="72">
        <v>4.41</v>
      </c>
      <c r="H27" s="72">
        <v>0.95</v>
      </c>
      <c r="I27" s="73">
        <v>0.36</v>
      </c>
      <c r="J27" s="74">
        <v>164</v>
      </c>
    </row>
    <row r="28" spans="2:10" ht="14.1" customHeight="1" x14ac:dyDescent="0.2">
      <c r="B28" s="23" t="s">
        <v>29</v>
      </c>
      <c r="C28" s="24" t="s">
        <v>19</v>
      </c>
      <c r="D28" s="25" t="s">
        <v>20</v>
      </c>
      <c r="E28" s="25" t="s">
        <v>21</v>
      </c>
      <c r="F28" s="25" t="s">
        <v>22</v>
      </c>
      <c r="G28" s="25" t="s">
        <v>23</v>
      </c>
      <c r="H28" s="25" t="s">
        <v>24</v>
      </c>
      <c r="I28" s="25" t="s">
        <v>25</v>
      </c>
      <c r="J28" s="26" t="s">
        <v>26</v>
      </c>
    </row>
    <row r="29" spans="2:10" ht="14.1" customHeight="1" x14ac:dyDescent="0.2">
      <c r="B29" s="27" t="s">
        <v>30</v>
      </c>
      <c r="C29" s="60" t="str">
        <f>IF($D$23&lt;&gt;"",$D$23*C26,IF($F$23&lt;&gt;"",$F$23*1.341*C26,IF($H$23&lt;&gt;"",$H$23*C27,"No Input")))</f>
        <v>No Input</v>
      </c>
      <c r="D29" s="61" t="str">
        <f t="shared" ref="D29:J29" si="2">IF($D$23&lt;&gt;"",$D$23*D26,IF($F$23&lt;&gt;"",$F$23*1.341*D26,IF($H$23&lt;&gt;"",$H$23*D27,"No Input")))</f>
        <v>No Input</v>
      </c>
      <c r="E29" s="61" t="str">
        <f t="shared" si="2"/>
        <v>No Input</v>
      </c>
      <c r="F29" s="61" t="str">
        <f t="shared" si="2"/>
        <v>No Input</v>
      </c>
      <c r="G29" s="61" t="str">
        <f t="shared" si="2"/>
        <v>No Input</v>
      </c>
      <c r="H29" s="61" t="str">
        <f t="shared" si="2"/>
        <v>No Input</v>
      </c>
      <c r="I29" s="61" t="str">
        <f t="shared" si="2"/>
        <v>No Input</v>
      </c>
      <c r="J29" s="62" t="str">
        <f t="shared" si="2"/>
        <v>No Input</v>
      </c>
    </row>
    <row r="30" spans="2:10" ht="14.1" customHeight="1" thickBot="1" x14ac:dyDescent="0.25">
      <c r="B30" s="28" t="s">
        <v>31</v>
      </c>
      <c r="C30" s="63" t="str">
        <f>IF(C29="No Input","No Input",C29*$D$24/2000)</f>
        <v>No Input</v>
      </c>
      <c r="D30" s="64" t="str">
        <f t="shared" ref="D30:J30" si="3">IF(D29="No Input","No Input",D29*$D$24/2000)</f>
        <v>No Input</v>
      </c>
      <c r="E30" s="64" t="str">
        <f t="shared" si="3"/>
        <v>No Input</v>
      </c>
      <c r="F30" s="64" t="str">
        <f t="shared" si="3"/>
        <v>No Input</v>
      </c>
      <c r="G30" s="64" t="str">
        <f t="shared" si="3"/>
        <v>No Input</v>
      </c>
      <c r="H30" s="64" t="str">
        <f t="shared" si="3"/>
        <v>No Input</v>
      </c>
      <c r="I30" s="64" t="str">
        <f t="shared" si="3"/>
        <v>No Input</v>
      </c>
      <c r="J30" s="65" t="str">
        <f t="shared" si="3"/>
        <v>No Input</v>
      </c>
    </row>
    <row r="31" spans="2:10" ht="14.1" customHeight="1" thickBot="1" x14ac:dyDescent="0.25">
      <c r="B31" s="29" t="s">
        <v>94</v>
      </c>
      <c r="C31" s="30"/>
      <c r="D31" s="30"/>
      <c r="E31" s="30"/>
      <c r="F31" s="30"/>
      <c r="G31" s="30"/>
      <c r="H31" s="30"/>
      <c r="I31" s="31"/>
      <c r="J31" s="32"/>
    </row>
    <row r="32" spans="2:10" ht="14.1" customHeight="1" thickTop="1" x14ac:dyDescent="0.2">
      <c r="B32"/>
      <c r="C32"/>
      <c r="D32"/>
      <c r="E32"/>
      <c r="F32"/>
      <c r="G32"/>
      <c r="H32"/>
      <c r="I32"/>
      <c r="J32"/>
    </row>
    <row r="33" spans="2:10" ht="14.1" customHeight="1" thickBot="1" x14ac:dyDescent="0.25">
      <c r="B33" s="33" t="s">
        <v>96</v>
      </c>
      <c r="C33" s="7"/>
      <c r="D33" s="7"/>
      <c r="E33" s="7"/>
      <c r="F33" s="7"/>
      <c r="G33" s="8"/>
      <c r="H33" s="78" t="str">
        <f>IF(COUNTA(D34,F34,H34)&gt;=2,"Fail, Only Pick One Rating",IF(OR(ISNUMBER(D34),ISNUMBER(F34),ISNUMBER(H34)), IF(OR(D34="",F34="",H34=""),"","Fail, Rating isn't a number"),""))</f>
        <v/>
      </c>
      <c r="I33" s="8"/>
      <c r="J33" s="8"/>
    </row>
    <row r="34" spans="2:10" ht="14.1" customHeight="1" thickTop="1" x14ac:dyDescent="0.2">
      <c r="B34" s="15" t="s">
        <v>13</v>
      </c>
      <c r="C34" s="16" t="s">
        <v>14</v>
      </c>
      <c r="D34" s="91"/>
      <c r="E34" s="17" t="s">
        <v>89</v>
      </c>
      <c r="F34" s="91"/>
      <c r="G34" s="18" t="s">
        <v>90</v>
      </c>
      <c r="H34" s="91"/>
      <c r="I34" s="19" t="s">
        <v>91</v>
      </c>
      <c r="J34" s="20"/>
    </row>
    <row r="35" spans="2:10" ht="14.1" customHeight="1" x14ac:dyDescent="0.2">
      <c r="B35" s="21"/>
      <c r="C35" s="2" t="s">
        <v>16</v>
      </c>
      <c r="D35" s="97">
        <v>8760</v>
      </c>
      <c r="E35" s="2"/>
      <c r="F35" s="2"/>
      <c r="G35" s="2"/>
      <c r="H35" s="2"/>
      <c r="I35" s="7"/>
      <c r="J35" s="22"/>
    </row>
    <row r="36" spans="2:10" ht="14.1" customHeight="1" thickBot="1" x14ac:dyDescent="0.25">
      <c r="B36" s="21"/>
      <c r="C36" s="2" t="s">
        <v>45</v>
      </c>
      <c r="D36" s="92">
        <v>1</v>
      </c>
      <c r="E36" s="2"/>
      <c r="F36" s="2"/>
      <c r="G36" s="2"/>
      <c r="H36" s="2"/>
      <c r="I36" s="7"/>
      <c r="J36" s="22"/>
    </row>
    <row r="37" spans="2:10" ht="14.1" customHeight="1" x14ac:dyDescent="0.2">
      <c r="B37" s="23" t="s">
        <v>18</v>
      </c>
      <c r="C37" s="24" t="s">
        <v>19</v>
      </c>
      <c r="D37" s="25" t="s">
        <v>20</v>
      </c>
      <c r="E37" s="25" t="s">
        <v>21</v>
      </c>
      <c r="F37" s="25" t="s">
        <v>22</v>
      </c>
      <c r="G37" s="25" t="s">
        <v>23</v>
      </c>
      <c r="H37" s="25" t="s">
        <v>24</v>
      </c>
      <c r="I37" s="25" t="s">
        <v>25</v>
      </c>
      <c r="J37" s="26" t="s">
        <v>26</v>
      </c>
    </row>
    <row r="38" spans="2:10" ht="14.1" customHeight="1" x14ac:dyDescent="0.2">
      <c r="B38" s="27" t="s">
        <v>92</v>
      </c>
      <c r="C38" s="43">
        <v>6.9999999999999999E-4</v>
      </c>
      <c r="D38" s="43">
        <f>0.0007*(0.0496+0.0077)/0.0697</f>
        <v>5.7546628407460548E-4</v>
      </c>
      <c r="E38" s="43">
        <f>0.0007*(0.0479+0.0077)/0.0697</f>
        <v>5.5839311334289813E-4</v>
      </c>
      <c r="F38" s="75">
        <f>0.00809*$D$36</f>
        <v>8.09E-3</v>
      </c>
      <c r="G38" s="43">
        <v>2.4E-2</v>
      </c>
      <c r="H38" s="58">
        <v>5.4999999999999997E-3</v>
      </c>
      <c r="I38" s="58">
        <v>7.0500000000000001E-4</v>
      </c>
      <c r="J38" s="76">
        <v>1.1599999999999999</v>
      </c>
    </row>
    <row r="39" spans="2:10" ht="14.1" customHeight="1" thickBot="1" x14ac:dyDescent="0.25">
      <c r="B39" s="28" t="s">
        <v>93</v>
      </c>
      <c r="C39" s="43">
        <v>0.1</v>
      </c>
      <c r="D39" s="77">
        <f>0.1*(0.0496+0.0077)/0.0697</f>
        <v>8.2209469153515069E-2</v>
      </c>
      <c r="E39" s="43">
        <f>0.1*(0.0479+0.0077)/0.0697</f>
        <v>7.9770444763271164E-2</v>
      </c>
      <c r="F39" s="43">
        <f>1.01*$D$36</f>
        <v>1.01</v>
      </c>
      <c r="G39" s="43">
        <v>3.2</v>
      </c>
      <c r="H39" s="43">
        <v>0.85</v>
      </c>
      <c r="I39" s="43">
        <f>0.09*0.91</f>
        <v>8.1900000000000001E-2</v>
      </c>
      <c r="J39" s="59">
        <v>165</v>
      </c>
    </row>
    <row r="40" spans="2:10" ht="14.1" customHeight="1" x14ac:dyDescent="0.2">
      <c r="B40" s="23" t="s">
        <v>29</v>
      </c>
      <c r="C40" s="24" t="s">
        <v>19</v>
      </c>
      <c r="D40" s="25" t="s">
        <v>20</v>
      </c>
      <c r="E40" s="25" t="s">
        <v>21</v>
      </c>
      <c r="F40" s="25" t="s">
        <v>22</v>
      </c>
      <c r="G40" s="25" t="s">
        <v>23</v>
      </c>
      <c r="H40" s="25" t="s">
        <v>24</v>
      </c>
      <c r="I40" s="25" t="s">
        <v>25</v>
      </c>
      <c r="J40" s="26" t="s">
        <v>26</v>
      </c>
    </row>
    <row r="41" spans="2:10" ht="14.1" customHeight="1" x14ac:dyDescent="0.2">
      <c r="B41" s="27" t="s">
        <v>30</v>
      </c>
      <c r="C41" s="60" t="str">
        <f>IF($D$34&lt;&gt;"",$D$34*C38,IF($F$34&lt;&gt;"",$F$34*1.341*C38,IF($H$34&lt;&gt;"",$H$34*C39,"No Input")))</f>
        <v>No Input</v>
      </c>
      <c r="D41" s="61" t="str">
        <f t="shared" ref="D41:J41" si="4">IF($D$34&lt;&gt;"",$D$34*D38,IF($F$34&lt;&gt;"",$F$34*1.341*D38,IF($H$34&lt;&gt;"",$H$34*D39,"No Input")))</f>
        <v>No Input</v>
      </c>
      <c r="E41" s="61" t="str">
        <f t="shared" si="4"/>
        <v>No Input</v>
      </c>
      <c r="F41" s="61" t="str">
        <f t="shared" si="4"/>
        <v>No Input</v>
      </c>
      <c r="G41" s="61" t="str">
        <f t="shared" si="4"/>
        <v>No Input</v>
      </c>
      <c r="H41" s="61" t="str">
        <f t="shared" si="4"/>
        <v>No Input</v>
      </c>
      <c r="I41" s="61" t="str">
        <f t="shared" si="4"/>
        <v>No Input</v>
      </c>
      <c r="J41" s="62" t="str">
        <f t="shared" si="4"/>
        <v>No Input</v>
      </c>
    </row>
    <row r="42" spans="2:10" ht="14.1" customHeight="1" thickBot="1" x14ac:dyDescent="0.25">
      <c r="B42" s="28" t="s">
        <v>31</v>
      </c>
      <c r="C42" s="63" t="str">
        <f>IF(C41="No Input","No Input",C41*$D$35/2000)</f>
        <v>No Input</v>
      </c>
      <c r="D42" s="64" t="str">
        <f t="shared" ref="D42:J42" si="5">IF(D41="No Input","No Input",D41*$D$35/2000)</f>
        <v>No Input</v>
      </c>
      <c r="E42" s="64" t="str">
        <f t="shared" si="5"/>
        <v>No Input</v>
      </c>
      <c r="F42" s="64" t="str">
        <f t="shared" si="5"/>
        <v>No Input</v>
      </c>
      <c r="G42" s="64" t="str">
        <f t="shared" si="5"/>
        <v>No Input</v>
      </c>
      <c r="H42" s="64" t="str">
        <f t="shared" si="5"/>
        <v>No Input</v>
      </c>
      <c r="I42" s="64" t="str">
        <f t="shared" si="5"/>
        <v>No Input</v>
      </c>
      <c r="J42" s="65" t="str">
        <f t="shared" si="5"/>
        <v>No Input</v>
      </c>
    </row>
    <row r="43" spans="2:10" ht="14.1" customHeight="1" thickBot="1" x14ac:dyDescent="0.25">
      <c r="B43" s="29" t="s">
        <v>97</v>
      </c>
      <c r="C43" s="30"/>
      <c r="D43" s="30"/>
      <c r="E43" s="30"/>
      <c r="F43" s="30"/>
      <c r="G43" s="30"/>
      <c r="H43" s="30"/>
      <c r="I43" s="31"/>
      <c r="J43" s="32"/>
    </row>
    <row r="44" spans="2:10" ht="14.1" customHeight="1" thickTop="1" x14ac:dyDescent="0.2">
      <c r="B44"/>
      <c r="C44"/>
      <c r="D44"/>
      <c r="E44"/>
      <c r="F44"/>
      <c r="G44"/>
      <c r="H44"/>
      <c r="I44"/>
      <c r="J44"/>
    </row>
  </sheetData>
  <sheetProtection formatCells="0" sort="0"/>
  <mergeCells count="1">
    <mergeCell ref="J8:O11"/>
  </mergeCells>
  <phoneticPr fontId="0" type="noConversion"/>
  <pageMargins left="0.75" right="0.5" top="1" bottom="1" header="0.5" footer="0.5"/>
  <pageSetup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EE796-B772-410D-A263-937AA5A087CA}">
  <dimension ref="B1:K267"/>
  <sheetViews>
    <sheetView showGridLines="0" showRowColHeaders="0" zoomScale="130" zoomScaleNormal="130" workbookViewId="0">
      <selection activeCell="G14" sqref="G14"/>
    </sheetView>
  </sheetViews>
  <sheetFormatPr defaultColWidth="9.140625" defaultRowHeight="11.25" x14ac:dyDescent="0.2"/>
  <cols>
    <col min="1" max="1" width="1.85546875" style="10" customWidth="1"/>
    <col min="2" max="2" width="19.42578125" style="10" customWidth="1"/>
    <col min="3" max="3" width="20.85546875" style="10" customWidth="1"/>
    <col min="4" max="4" width="7.85546875" style="10" bestFit="1" customWidth="1"/>
    <col min="5" max="5" width="13.42578125" style="10" customWidth="1"/>
    <col min="6" max="6" width="12.5703125" style="10" customWidth="1"/>
    <col min="7" max="7" width="55.42578125" style="11" customWidth="1"/>
    <col min="8" max="16384" width="9.140625" style="10"/>
  </cols>
  <sheetData>
    <row r="1" spans="2:11" x14ac:dyDescent="0.2">
      <c r="B1" s="100" t="s">
        <v>98</v>
      </c>
      <c r="C1" s="100" t="s">
        <v>99</v>
      </c>
      <c r="D1" s="100" t="s">
        <v>100</v>
      </c>
      <c r="E1" s="101" t="s">
        <v>101</v>
      </c>
      <c r="F1" s="101" t="s">
        <v>102</v>
      </c>
      <c r="G1" s="101" t="s">
        <v>103</v>
      </c>
      <c r="H1" s="102"/>
    </row>
    <row r="2" spans="2:11" ht="67.5" x14ac:dyDescent="0.2">
      <c r="B2" s="103">
        <v>38216</v>
      </c>
      <c r="C2" s="102" t="s">
        <v>73</v>
      </c>
      <c r="D2" s="102" t="s">
        <v>104</v>
      </c>
      <c r="E2" s="102" t="s">
        <v>105</v>
      </c>
      <c r="F2" s="102" t="s">
        <v>106</v>
      </c>
      <c r="G2" s="104" t="s">
        <v>107</v>
      </c>
      <c r="H2" s="102"/>
    </row>
    <row r="3" spans="2:11" ht="56.25" x14ac:dyDescent="0.2">
      <c r="B3" s="103">
        <v>38216</v>
      </c>
      <c r="C3" s="102" t="s">
        <v>108</v>
      </c>
      <c r="D3" s="102" t="s">
        <v>25</v>
      </c>
      <c r="E3" s="102" t="s">
        <v>109</v>
      </c>
      <c r="F3" s="102" t="s">
        <v>110</v>
      </c>
      <c r="G3" s="104" t="s">
        <v>111</v>
      </c>
      <c r="H3" s="102"/>
    </row>
    <row r="4" spans="2:11" ht="45" x14ac:dyDescent="0.2">
      <c r="B4" s="103">
        <v>38216</v>
      </c>
      <c r="C4" s="102" t="s">
        <v>112</v>
      </c>
      <c r="D4" s="102" t="s">
        <v>105</v>
      </c>
      <c r="E4" s="102" t="s">
        <v>105</v>
      </c>
      <c r="F4" s="102" t="s">
        <v>105</v>
      </c>
      <c r="G4" s="104" t="s">
        <v>113</v>
      </c>
      <c r="H4" s="102"/>
    </row>
    <row r="5" spans="2:11" x14ac:dyDescent="0.2">
      <c r="B5" s="103">
        <v>40094</v>
      </c>
      <c r="C5" s="102" t="s">
        <v>114</v>
      </c>
      <c r="D5" s="102" t="s">
        <v>115</v>
      </c>
      <c r="E5" s="102" t="s">
        <v>116</v>
      </c>
      <c r="F5" s="102" t="s">
        <v>116</v>
      </c>
      <c r="G5" s="104" t="s">
        <v>117</v>
      </c>
      <c r="H5" s="102" t="s">
        <v>118</v>
      </c>
    </row>
    <row r="6" spans="2:11" x14ac:dyDescent="0.2">
      <c r="B6" s="103">
        <v>40318</v>
      </c>
      <c r="C6" s="102"/>
      <c r="D6" s="105" t="s">
        <v>119</v>
      </c>
      <c r="E6" s="102" t="s">
        <v>105</v>
      </c>
      <c r="F6" s="102" t="s">
        <v>105</v>
      </c>
      <c r="G6" s="104" t="s">
        <v>120</v>
      </c>
      <c r="H6" s="102" t="s">
        <v>121</v>
      </c>
    </row>
    <row r="7" spans="2:11" ht="33.75" x14ac:dyDescent="0.2">
      <c r="B7" s="103">
        <v>40400</v>
      </c>
      <c r="C7" s="102" t="s">
        <v>122</v>
      </c>
      <c r="D7" s="105" t="s">
        <v>115</v>
      </c>
      <c r="E7" s="102" t="s">
        <v>105</v>
      </c>
      <c r="F7" s="102" t="s">
        <v>105</v>
      </c>
      <c r="G7" s="104" t="s">
        <v>123</v>
      </c>
      <c r="H7" s="102" t="s">
        <v>124</v>
      </c>
    </row>
    <row r="8" spans="2:11" x14ac:dyDescent="0.2">
      <c r="B8" s="103">
        <v>40424</v>
      </c>
      <c r="C8" s="102" t="s">
        <v>114</v>
      </c>
      <c r="D8" s="102" t="s">
        <v>115</v>
      </c>
      <c r="E8" s="102" t="s">
        <v>105</v>
      </c>
      <c r="F8" s="102" t="s">
        <v>105</v>
      </c>
      <c r="G8" s="104" t="s">
        <v>125</v>
      </c>
      <c r="H8" s="102" t="s">
        <v>118</v>
      </c>
    </row>
    <row r="9" spans="2:11" x14ac:dyDescent="0.2">
      <c r="B9" s="103">
        <v>40462</v>
      </c>
      <c r="C9" s="102" t="s">
        <v>126</v>
      </c>
      <c r="D9" s="102" t="s">
        <v>127</v>
      </c>
      <c r="E9" s="102" t="s">
        <v>105</v>
      </c>
      <c r="F9" s="102" t="s">
        <v>105</v>
      </c>
      <c r="G9" s="104" t="s">
        <v>128</v>
      </c>
      <c r="H9" s="102" t="s">
        <v>118</v>
      </c>
    </row>
    <row r="10" spans="2:11" x14ac:dyDescent="0.2">
      <c r="B10" s="103">
        <v>41065</v>
      </c>
      <c r="C10" s="102" t="s">
        <v>129</v>
      </c>
      <c r="D10" s="102" t="s">
        <v>127</v>
      </c>
      <c r="E10" s="102" t="s">
        <v>105</v>
      </c>
      <c r="F10" s="102" t="s">
        <v>105</v>
      </c>
      <c r="G10" s="104" t="s">
        <v>130</v>
      </c>
      <c r="H10" s="102"/>
    </row>
    <row r="11" spans="2:11" x14ac:dyDescent="0.2">
      <c r="B11" s="106">
        <v>41976</v>
      </c>
      <c r="C11" s="107" t="s">
        <v>115</v>
      </c>
      <c r="D11" s="107" t="s">
        <v>127</v>
      </c>
      <c r="E11" s="107" t="s">
        <v>105</v>
      </c>
      <c r="F11" s="107" t="s">
        <v>105</v>
      </c>
      <c r="G11" s="108" t="s">
        <v>131</v>
      </c>
      <c r="H11" s="107" t="s">
        <v>132</v>
      </c>
    </row>
    <row r="12" spans="2:11" ht="22.5" x14ac:dyDescent="0.2">
      <c r="B12" s="106">
        <v>45938</v>
      </c>
      <c r="C12" s="107" t="s">
        <v>122</v>
      </c>
      <c r="D12" s="107" t="s">
        <v>105</v>
      </c>
      <c r="E12" s="107" t="s">
        <v>105</v>
      </c>
      <c r="F12" s="107" t="s">
        <v>105</v>
      </c>
      <c r="G12" s="108" t="s">
        <v>133</v>
      </c>
      <c r="H12" s="107" t="s">
        <v>134</v>
      </c>
      <c r="I12" s="98"/>
      <c r="J12" s="98"/>
      <c r="K12" s="98"/>
    </row>
    <row r="13" spans="2:11" x14ac:dyDescent="0.2">
      <c r="B13" s="98"/>
      <c r="C13" s="98"/>
      <c r="D13" s="98"/>
      <c r="E13" s="98"/>
      <c r="F13" s="98"/>
      <c r="G13" s="99"/>
      <c r="H13" s="98"/>
      <c r="I13" s="98"/>
      <c r="J13" s="98"/>
      <c r="K13" s="98"/>
    </row>
    <row r="14" spans="2:11" x14ac:dyDescent="0.2">
      <c r="B14" s="98"/>
      <c r="C14" s="98"/>
      <c r="D14" s="98"/>
      <c r="E14" s="98"/>
      <c r="F14" s="98"/>
      <c r="G14" s="99"/>
      <c r="H14" s="98"/>
      <c r="I14" s="98"/>
      <c r="J14" s="98"/>
      <c r="K14" s="98"/>
    </row>
    <row r="15" spans="2:11" x14ac:dyDescent="0.2">
      <c r="B15" s="98"/>
      <c r="C15" s="98"/>
      <c r="D15" s="98"/>
      <c r="E15" s="98"/>
      <c r="F15" s="98"/>
      <c r="G15" s="99"/>
      <c r="H15" s="98"/>
      <c r="I15" s="98"/>
      <c r="J15" s="98"/>
      <c r="K15" s="98"/>
    </row>
    <row r="16" spans="2:11" x14ac:dyDescent="0.2">
      <c r="B16" s="98"/>
      <c r="C16" s="98"/>
      <c r="D16" s="98"/>
      <c r="E16" s="98"/>
      <c r="F16" s="98"/>
      <c r="G16" s="99"/>
      <c r="H16" s="98"/>
      <c r="I16" s="98"/>
      <c r="J16" s="98"/>
      <c r="K16" s="98"/>
    </row>
    <row r="17" spans="2:11" x14ac:dyDescent="0.2">
      <c r="B17" s="98"/>
      <c r="C17" s="98"/>
      <c r="D17" s="98"/>
      <c r="E17" s="98"/>
      <c r="F17" s="98"/>
      <c r="G17" s="99"/>
      <c r="H17" s="98"/>
      <c r="I17" s="98"/>
      <c r="J17" s="98"/>
      <c r="K17" s="98"/>
    </row>
    <row r="18" spans="2:11" x14ac:dyDescent="0.2">
      <c r="B18" s="98"/>
      <c r="C18" s="98"/>
      <c r="D18" s="98"/>
      <c r="E18" s="98"/>
      <c r="F18" s="98"/>
      <c r="G18" s="99"/>
      <c r="H18" s="98"/>
      <c r="I18" s="98"/>
      <c r="J18" s="98"/>
      <c r="K18" s="98"/>
    </row>
    <row r="19" spans="2:11" x14ac:dyDescent="0.2">
      <c r="B19" s="98"/>
      <c r="C19" s="98"/>
      <c r="D19" s="98"/>
      <c r="E19" s="98"/>
      <c r="F19" s="98"/>
      <c r="G19" s="99"/>
      <c r="H19" s="98"/>
      <c r="I19" s="98"/>
      <c r="J19" s="98"/>
      <c r="K19" s="98"/>
    </row>
    <row r="20" spans="2:11" x14ac:dyDescent="0.2">
      <c r="B20" s="98"/>
      <c r="C20" s="98"/>
      <c r="D20" s="98"/>
      <c r="E20" s="98"/>
      <c r="F20" s="98"/>
      <c r="G20" s="99"/>
      <c r="H20" s="98"/>
      <c r="I20" s="98"/>
      <c r="J20" s="98"/>
      <c r="K20" s="98"/>
    </row>
    <row r="21" spans="2:11" x14ac:dyDescent="0.2">
      <c r="B21" s="98"/>
      <c r="C21" s="98"/>
      <c r="D21" s="98"/>
      <c r="E21" s="98"/>
      <c r="F21" s="98"/>
      <c r="G21" s="99"/>
      <c r="H21" s="98"/>
      <c r="I21" s="98"/>
      <c r="J21" s="98"/>
      <c r="K21" s="98"/>
    </row>
    <row r="22" spans="2:11" x14ac:dyDescent="0.2">
      <c r="B22" s="98"/>
      <c r="C22" s="98"/>
      <c r="D22" s="98"/>
      <c r="E22" s="98"/>
      <c r="F22" s="98"/>
      <c r="G22" s="99"/>
      <c r="H22" s="98"/>
      <c r="I22" s="98"/>
      <c r="J22" s="98"/>
      <c r="K22" s="98"/>
    </row>
    <row r="23" spans="2:11" x14ac:dyDescent="0.2">
      <c r="B23" s="98"/>
      <c r="C23" s="98"/>
      <c r="D23" s="98"/>
      <c r="E23" s="98"/>
      <c r="F23" s="98"/>
      <c r="G23" s="99"/>
      <c r="H23" s="98"/>
      <c r="I23" s="98"/>
      <c r="J23" s="98"/>
      <c r="K23" s="98"/>
    </row>
    <row r="24" spans="2:11" x14ac:dyDescent="0.2">
      <c r="B24" s="98"/>
      <c r="C24" s="98"/>
      <c r="D24" s="98"/>
      <c r="E24" s="98"/>
      <c r="F24" s="98"/>
      <c r="G24" s="99"/>
      <c r="H24" s="98"/>
      <c r="I24" s="98"/>
      <c r="J24" s="98"/>
      <c r="K24" s="98"/>
    </row>
    <row r="25" spans="2:11" x14ac:dyDescent="0.2">
      <c r="B25" s="98"/>
      <c r="C25" s="98"/>
      <c r="D25" s="98"/>
      <c r="E25" s="98"/>
      <c r="F25" s="98"/>
      <c r="G25" s="99"/>
      <c r="H25" s="98"/>
      <c r="I25" s="98"/>
      <c r="J25" s="98"/>
      <c r="K25" s="98"/>
    </row>
    <row r="26" spans="2:11" x14ac:dyDescent="0.2">
      <c r="B26" s="98"/>
      <c r="C26" s="98"/>
      <c r="D26" s="98"/>
      <c r="E26" s="98"/>
      <c r="F26" s="98"/>
      <c r="G26" s="99"/>
      <c r="H26" s="98"/>
      <c r="I26" s="98"/>
      <c r="J26" s="98"/>
      <c r="K26" s="98"/>
    </row>
    <row r="27" spans="2:11" x14ac:dyDescent="0.2">
      <c r="B27" s="98"/>
      <c r="C27" s="98"/>
      <c r="D27" s="98"/>
      <c r="E27" s="98"/>
      <c r="F27" s="98"/>
      <c r="G27" s="99"/>
      <c r="H27" s="98"/>
      <c r="I27" s="98"/>
      <c r="J27" s="98"/>
      <c r="K27" s="98"/>
    </row>
    <row r="28" spans="2:11" x14ac:dyDescent="0.2">
      <c r="B28" s="98"/>
      <c r="C28" s="98"/>
      <c r="D28" s="98"/>
      <c r="E28" s="98"/>
      <c r="F28" s="98"/>
      <c r="G28" s="99"/>
      <c r="H28" s="98"/>
      <c r="I28" s="98"/>
      <c r="J28" s="98"/>
      <c r="K28" s="98"/>
    </row>
    <row r="29" spans="2:11" x14ac:dyDescent="0.2">
      <c r="B29" s="98"/>
      <c r="C29" s="98"/>
      <c r="D29" s="98"/>
      <c r="E29" s="98"/>
      <c r="F29" s="98"/>
      <c r="G29" s="99"/>
      <c r="H29" s="98"/>
      <c r="I29" s="98"/>
      <c r="J29" s="98"/>
      <c r="K29" s="98"/>
    </row>
    <row r="30" spans="2:11" x14ac:dyDescent="0.2">
      <c r="B30" s="98"/>
      <c r="C30" s="98"/>
      <c r="D30" s="98"/>
      <c r="E30" s="98"/>
      <c r="F30" s="98"/>
      <c r="G30" s="99"/>
      <c r="H30" s="98"/>
      <c r="I30" s="98"/>
      <c r="J30" s="98"/>
      <c r="K30" s="98"/>
    </row>
    <row r="31" spans="2:11" x14ac:dyDescent="0.2">
      <c r="B31" s="98"/>
      <c r="C31" s="98"/>
      <c r="D31" s="98"/>
      <c r="E31" s="98"/>
      <c r="F31" s="98"/>
      <c r="G31" s="99"/>
      <c r="H31" s="98"/>
      <c r="I31" s="98"/>
      <c r="J31" s="98"/>
      <c r="K31" s="98"/>
    </row>
    <row r="32" spans="2:11" x14ac:dyDescent="0.2">
      <c r="B32" s="98"/>
      <c r="C32" s="98"/>
      <c r="D32" s="98"/>
      <c r="E32" s="98"/>
      <c r="F32" s="98"/>
      <c r="G32" s="99"/>
      <c r="H32" s="98"/>
      <c r="I32" s="98"/>
      <c r="J32" s="98"/>
      <c r="K32" s="98"/>
    </row>
    <row r="33" spans="2:11" x14ac:dyDescent="0.2">
      <c r="B33" s="98"/>
      <c r="C33" s="98"/>
      <c r="D33" s="98"/>
      <c r="E33" s="98"/>
      <c r="F33" s="98"/>
      <c r="G33" s="99"/>
      <c r="H33" s="98"/>
      <c r="I33" s="98"/>
      <c r="J33" s="98"/>
      <c r="K33" s="98"/>
    </row>
    <row r="34" spans="2:11" x14ac:dyDescent="0.2">
      <c r="B34" s="98"/>
      <c r="C34" s="98"/>
      <c r="D34" s="98"/>
      <c r="E34" s="98"/>
      <c r="F34" s="98"/>
      <c r="G34" s="99"/>
      <c r="H34" s="98"/>
      <c r="I34" s="98"/>
      <c r="J34" s="98"/>
      <c r="K34" s="98"/>
    </row>
    <row r="35" spans="2:11" x14ac:dyDescent="0.2">
      <c r="B35" s="98"/>
      <c r="C35" s="98"/>
      <c r="D35" s="98"/>
      <c r="E35" s="98"/>
      <c r="F35" s="98"/>
      <c r="G35" s="99"/>
      <c r="H35" s="98"/>
      <c r="I35" s="98"/>
      <c r="J35" s="98"/>
      <c r="K35" s="98"/>
    </row>
    <row r="36" spans="2:11" x14ac:dyDescent="0.2">
      <c r="B36" s="98"/>
      <c r="C36" s="98"/>
      <c r="D36" s="98"/>
      <c r="E36" s="98"/>
      <c r="F36" s="98"/>
      <c r="G36" s="99"/>
      <c r="H36" s="98"/>
      <c r="I36" s="98"/>
      <c r="J36" s="98"/>
      <c r="K36" s="98"/>
    </row>
    <row r="37" spans="2:11" x14ac:dyDescent="0.2">
      <c r="B37" s="98"/>
      <c r="C37" s="98"/>
      <c r="D37" s="98"/>
      <c r="E37" s="98"/>
      <c r="F37" s="98"/>
      <c r="G37" s="99"/>
      <c r="H37" s="98"/>
      <c r="I37" s="98"/>
      <c r="J37" s="98"/>
      <c r="K37" s="98"/>
    </row>
    <row r="38" spans="2:11" x14ac:dyDescent="0.2">
      <c r="B38" s="98"/>
      <c r="C38" s="98"/>
      <c r="D38" s="98"/>
      <c r="E38" s="98"/>
      <c r="F38" s="98"/>
      <c r="G38" s="99"/>
      <c r="H38" s="98"/>
      <c r="I38" s="98"/>
      <c r="J38" s="98"/>
      <c r="K38" s="98"/>
    </row>
    <row r="39" spans="2:11" x14ac:dyDescent="0.2">
      <c r="B39" s="98"/>
      <c r="C39" s="98"/>
      <c r="D39" s="98"/>
      <c r="E39" s="98"/>
      <c r="F39" s="98"/>
      <c r="G39" s="99"/>
      <c r="H39" s="98"/>
      <c r="I39" s="98"/>
      <c r="J39" s="98"/>
      <c r="K39" s="98"/>
    </row>
    <row r="40" spans="2:11" x14ac:dyDescent="0.2">
      <c r="B40" s="98"/>
      <c r="C40" s="98"/>
      <c r="D40" s="98"/>
      <c r="E40" s="98"/>
      <c r="F40" s="98"/>
      <c r="G40" s="99"/>
      <c r="H40" s="98"/>
      <c r="I40" s="98"/>
      <c r="J40" s="98"/>
      <c r="K40" s="98"/>
    </row>
    <row r="41" spans="2:11" x14ac:dyDescent="0.2">
      <c r="B41" s="98"/>
      <c r="C41" s="98"/>
      <c r="D41" s="98"/>
      <c r="E41" s="98"/>
      <c r="F41" s="98"/>
      <c r="G41" s="99"/>
      <c r="H41" s="98"/>
      <c r="I41" s="98"/>
      <c r="J41" s="98"/>
      <c r="K41" s="98"/>
    </row>
    <row r="42" spans="2:11" x14ac:dyDescent="0.2">
      <c r="B42" s="98"/>
      <c r="C42" s="98"/>
      <c r="D42" s="98"/>
      <c r="E42" s="98"/>
      <c r="F42" s="98"/>
      <c r="G42" s="99"/>
      <c r="H42" s="98"/>
      <c r="I42" s="98"/>
      <c r="J42" s="98"/>
      <c r="K42" s="98"/>
    </row>
    <row r="43" spans="2:11" x14ac:dyDescent="0.2">
      <c r="B43" s="98"/>
      <c r="C43" s="98"/>
      <c r="D43" s="98"/>
      <c r="E43" s="98"/>
      <c r="F43" s="98"/>
      <c r="G43" s="99"/>
      <c r="H43" s="98"/>
      <c r="I43" s="98"/>
      <c r="J43" s="98"/>
      <c r="K43" s="98"/>
    </row>
    <row r="44" spans="2:11" x14ac:dyDescent="0.2">
      <c r="B44" s="98"/>
      <c r="C44" s="98"/>
      <c r="D44" s="98"/>
      <c r="E44" s="98"/>
      <c r="F44" s="98"/>
      <c r="G44" s="99"/>
      <c r="H44" s="98"/>
      <c r="I44" s="98"/>
      <c r="J44" s="98"/>
      <c r="K44" s="98"/>
    </row>
    <row r="45" spans="2:11" x14ac:dyDescent="0.2">
      <c r="B45" s="98"/>
      <c r="C45" s="98"/>
      <c r="D45" s="98"/>
      <c r="E45" s="98"/>
      <c r="F45" s="98"/>
      <c r="G45" s="99"/>
      <c r="H45" s="98"/>
      <c r="I45" s="98"/>
      <c r="J45" s="98"/>
      <c r="K45" s="98"/>
    </row>
    <row r="46" spans="2:11" x14ac:dyDescent="0.2">
      <c r="B46" s="98"/>
      <c r="C46" s="98"/>
      <c r="D46" s="98"/>
      <c r="E46" s="98"/>
      <c r="F46" s="98"/>
      <c r="G46" s="99"/>
      <c r="H46" s="98"/>
      <c r="I46" s="98"/>
      <c r="J46" s="98"/>
      <c r="K46" s="98"/>
    </row>
    <row r="47" spans="2:11" x14ac:dyDescent="0.2">
      <c r="B47" s="98"/>
      <c r="C47" s="98"/>
      <c r="D47" s="98"/>
      <c r="E47" s="98"/>
      <c r="F47" s="98"/>
      <c r="G47" s="99"/>
      <c r="H47" s="98"/>
      <c r="I47" s="98"/>
      <c r="J47" s="98"/>
      <c r="K47" s="98"/>
    </row>
    <row r="48" spans="2:11" x14ac:dyDescent="0.2">
      <c r="B48" s="98"/>
      <c r="C48" s="98"/>
      <c r="D48" s="98"/>
      <c r="E48" s="98"/>
      <c r="F48" s="98"/>
      <c r="G48" s="99"/>
      <c r="H48" s="98"/>
      <c r="I48" s="98"/>
      <c r="J48" s="98"/>
      <c r="K48" s="98"/>
    </row>
    <row r="49" spans="2:11" x14ac:dyDescent="0.2">
      <c r="B49" s="98"/>
      <c r="C49" s="98"/>
      <c r="D49" s="98"/>
      <c r="E49" s="98"/>
      <c r="F49" s="98"/>
      <c r="G49" s="99"/>
      <c r="H49" s="98"/>
      <c r="I49" s="98"/>
      <c r="J49" s="98"/>
      <c r="K49" s="98"/>
    </row>
    <row r="50" spans="2:11" x14ac:dyDescent="0.2">
      <c r="B50" s="98"/>
      <c r="C50" s="98"/>
      <c r="D50" s="98"/>
      <c r="E50" s="98"/>
      <c r="F50" s="98"/>
      <c r="G50" s="99"/>
      <c r="H50" s="98"/>
      <c r="I50" s="98"/>
      <c r="J50" s="98"/>
      <c r="K50" s="98"/>
    </row>
    <row r="51" spans="2:11" x14ac:dyDescent="0.2">
      <c r="B51" s="98"/>
      <c r="C51" s="98"/>
      <c r="D51" s="98"/>
      <c r="E51" s="98"/>
      <c r="F51" s="98"/>
      <c r="G51" s="99"/>
      <c r="H51" s="98"/>
      <c r="I51" s="98"/>
      <c r="J51" s="98"/>
      <c r="K51" s="98"/>
    </row>
    <row r="52" spans="2:11" x14ac:dyDescent="0.2">
      <c r="B52" s="98"/>
      <c r="C52" s="98"/>
      <c r="D52" s="98"/>
      <c r="E52" s="98"/>
      <c r="F52" s="98"/>
      <c r="G52" s="99"/>
      <c r="H52" s="98"/>
      <c r="I52" s="98"/>
      <c r="J52" s="98"/>
      <c r="K52" s="98"/>
    </row>
    <row r="53" spans="2:11" x14ac:dyDescent="0.2">
      <c r="B53" s="98"/>
      <c r="C53" s="98"/>
      <c r="D53" s="98"/>
      <c r="E53" s="98"/>
      <c r="F53" s="98"/>
      <c r="G53" s="99"/>
      <c r="H53" s="98"/>
      <c r="I53" s="98"/>
      <c r="J53" s="98"/>
      <c r="K53" s="98"/>
    </row>
    <row r="54" spans="2:11" x14ac:dyDescent="0.2">
      <c r="B54" s="98"/>
      <c r="C54" s="98"/>
      <c r="D54" s="98"/>
      <c r="E54" s="98"/>
      <c r="F54" s="98"/>
      <c r="G54" s="99"/>
      <c r="H54" s="98"/>
      <c r="I54" s="98"/>
      <c r="J54" s="98"/>
      <c r="K54" s="98"/>
    </row>
    <row r="55" spans="2:11" x14ac:dyDescent="0.2">
      <c r="B55" s="98"/>
      <c r="C55" s="98"/>
      <c r="D55" s="98"/>
      <c r="E55" s="98"/>
      <c r="F55" s="98"/>
      <c r="G55" s="99"/>
      <c r="H55" s="98"/>
      <c r="I55" s="98"/>
      <c r="J55" s="98"/>
      <c r="K55" s="98"/>
    </row>
    <row r="56" spans="2:11" x14ac:dyDescent="0.2">
      <c r="B56" s="98"/>
      <c r="C56" s="98"/>
      <c r="D56" s="98"/>
      <c r="E56" s="98"/>
      <c r="F56" s="98"/>
      <c r="G56" s="99"/>
      <c r="H56" s="98"/>
      <c r="I56" s="98"/>
      <c r="J56" s="98"/>
      <c r="K56" s="98"/>
    </row>
    <row r="57" spans="2:11" x14ac:dyDescent="0.2">
      <c r="B57" s="98"/>
      <c r="C57" s="98"/>
      <c r="D57" s="98"/>
      <c r="E57" s="98"/>
      <c r="F57" s="98"/>
      <c r="G57" s="99"/>
      <c r="H57" s="98"/>
      <c r="I57" s="98"/>
      <c r="J57" s="98"/>
      <c r="K57" s="98"/>
    </row>
    <row r="58" spans="2:11" x14ac:dyDescent="0.2">
      <c r="B58" s="98"/>
      <c r="C58" s="98"/>
      <c r="D58" s="98"/>
      <c r="E58" s="98"/>
      <c r="F58" s="98"/>
      <c r="G58" s="99"/>
      <c r="H58" s="98"/>
      <c r="I58" s="98"/>
      <c r="J58" s="98"/>
      <c r="K58" s="98"/>
    </row>
    <row r="59" spans="2:11" x14ac:dyDescent="0.2">
      <c r="B59" s="98"/>
      <c r="C59" s="98"/>
      <c r="D59" s="98"/>
      <c r="E59" s="98"/>
      <c r="F59" s="98"/>
      <c r="G59" s="99"/>
      <c r="H59" s="98"/>
      <c r="I59" s="98"/>
      <c r="J59" s="98"/>
      <c r="K59" s="98"/>
    </row>
    <row r="60" spans="2:11" x14ac:dyDescent="0.2">
      <c r="B60" s="98"/>
      <c r="C60" s="98"/>
      <c r="D60" s="98"/>
      <c r="E60" s="98"/>
      <c r="F60" s="98"/>
      <c r="G60" s="99"/>
      <c r="H60" s="98"/>
      <c r="I60" s="98"/>
      <c r="J60" s="98"/>
      <c r="K60" s="98"/>
    </row>
    <row r="61" spans="2:11" x14ac:dyDescent="0.2">
      <c r="B61" s="98"/>
      <c r="C61" s="98"/>
      <c r="D61" s="98"/>
      <c r="E61" s="98"/>
      <c r="F61" s="98"/>
      <c r="G61" s="99"/>
      <c r="H61" s="98"/>
      <c r="I61" s="98"/>
      <c r="J61" s="98"/>
      <c r="K61" s="98"/>
    </row>
    <row r="62" spans="2:11" x14ac:dyDescent="0.2">
      <c r="B62" s="98"/>
      <c r="C62" s="98"/>
      <c r="D62" s="98"/>
      <c r="E62" s="98"/>
      <c r="F62" s="98"/>
      <c r="G62" s="99"/>
      <c r="H62" s="98"/>
      <c r="I62" s="98"/>
      <c r="J62" s="98"/>
      <c r="K62" s="98"/>
    </row>
    <row r="63" spans="2:11" x14ac:dyDescent="0.2">
      <c r="B63" s="98"/>
      <c r="C63" s="98"/>
      <c r="D63" s="98"/>
      <c r="E63" s="98"/>
      <c r="F63" s="98"/>
      <c r="G63" s="99"/>
      <c r="H63" s="98"/>
      <c r="I63" s="98"/>
      <c r="J63" s="98"/>
      <c r="K63" s="98"/>
    </row>
    <row r="64" spans="2:11" x14ac:dyDescent="0.2">
      <c r="B64" s="98"/>
      <c r="C64" s="98"/>
      <c r="D64" s="98"/>
      <c r="E64" s="98"/>
      <c r="F64" s="98"/>
      <c r="G64" s="99"/>
      <c r="H64" s="98"/>
      <c r="I64" s="98"/>
      <c r="J64" s="98"/>
      <c r="K64" s="98"/>
    </row>
    <row r="65" spans="2:11" x14ac:dyDescent="0.2">
      <c r="B65" s="98"/>
      <c r="C65" s="98"/>
      <c r="D65" s="98"/>
      <c r="E65" s="98"/>
      <c r="F65" s="98"/>
      <c r="G65" s="99"/>
      <c r="H65" s="98"/>
      <c r="I65" s="98"/>
      <c r="J65" s="98"/>
      <c r="K65" s="98"/>
    </row>
    <row r="66" spans="2:11" x14ac:dyDescent="0.2">
      <c r="B66" s="98"/>
      <c r="C66" s="98"/>
      <c r="D66" s="98"/>
      <c r="E66" s="98"/>
      <c r="F66" s="98"/>
      <c r="G66" s="99"/>
      <c r="H66" s="98"/>
      <c r="I66" s="98"/>
      <c r="J66" s="98"/>
      <c r="K66" s="98"/>
    </row>
    <row r="67" spans="2:11" x14ac:dyDescent="0.2">
      <c r="B67" s="98"/>
      <c r="C67" s="98"/>
      <c r="D67" s="98"/>
      <c r="E67" s="98"/>
      <c r="F67" s="98"/>
      <c r="G67" s="99"/>
      <c r="H67" s="98"/>
      <c r="I67" s="98"/>
      <c r="J67" s="98"/>
      <c r="K67" s="98"/>
    </row>
    <row r="68" spans="2:11" x14ac:dyDescent="0.2">
      <c r="B68" s="98"/>
      <c r="C68" s="98"/>
      <c r="D68" s="98"/>
      <c r="E68" s="98"/>
      <c r="F68" s="98"/>
      <c r="G68" s="99"/>
      <c r="H68" s="98"/>
      <c r="I68" s="98"/>
      <c r="J68" s="98"/>
      <c r="K68" s="98"/>
    </row>
    <row r="69" spans="2:11" x14ac:dyDescent="0.2">
      <c r="B69" s="98"/>
      <c r="C69" s="98"/>
      <c r="D69" s="98"/>
      <c r="E69" s="98"/>
      <c r="F69" s="98"/>
      <c r="G69" s="99"/>
      <c r="H69" s="98"/>
      <c r="I69" s="98"/>
      <c r="J69" s="98"/>
      <c r="K69" s="98"/>
    </row>
    <row r="70" spans="2:11" x14ac:dyDescent="0.2">
      <c r="B70" s="98"/>
      <c r="C70" s="98"/>
      <c r="D70" s="98"/>
      <c r="E70" s="98"/>
      <c r="F70" s="98"/>
      <c r="G70" s="99"/>
      <c r="H70" s="98"/>
      <c r="I70" s="98"/>
      <c r="J70" s="98"/>
      <c r="K70" s="98"/>
    </row>
    <row r="71" spans="2:11" x14ac:dyDescent="0.2">
      <c r="B71" s="98"/>
      <c r="C71" s="98"/>
      <c r="D71" s="98"/>
      <c r="E71" s="98"/>
      <c r="F71" s="98"/>
      <c r="G71" s="99"/>
      <c r="H71" s="98"/>
      <c r="I71" s="98"/>
      <c r="J71" s="98"/>
      <c r="K71" s="98"/>
    </row>
    <row r="72" spans="2:11" x14ac:dyDescent="0.2">
      <c r="B72" s="98"/>
      <c r="C72" s="98"/>
      <c r="D72" s="98"/>
      <c r="E72" s="98"/>
      <c r="F72" s="98"/>
      <c r="G72" s="99"/>
      <c r="H72" s="98"/>
      <c r="I72" s="98"/>
      <c r="J72" s="98"/>
      <c r="K72" s="98"/>
    </row>
    <row r="73" spans="2:11" x14ac:dyDescent="0.2">
      <c r="B73" s="98"/>
      <c r="C73" s="98"/>
      <c r="D73" s="98"/>
      <c r="E73" s="98"/>
      <c r="F73" s="98"/>
      <c r="G73" s="99"/>
      <c r="H73" s="98"/>
      <c r="I73" s="98"/>
      <c r="J73" s="98"/>
      <c r="K73" s="98"/>
    </row>
    <row r="74" spans="2:11" x14ac:dyDescent="0.2">
      <c r="B74" s="98"/>
      <c r="C74" s="98"/>
      <c r="D74" s="98"/>
      <c r="E74" s="98"/>
      <c r="F74" s="98"/>
      <c r="G74" s="99"/>
      <c r="H74" s="98"/>
      <c r="I74" s="98"/>
      <c r="J74" s="98"/>
      <c r="K74" s="98"/>
    </row>
    <row r="75" spans="2:11" x14ac:dyDescent="0.2">
      <c r="B75" s="98"/>
      <c r="C75" s="98"/>
      <c r="D75" s="98"/>
      <c r="E75" s="98"/>
      <c r="F75" s="98"/>
      <c r="G75" s="99"/>
      <c r="H75" s="98"/>
      <c r="I75" s="98"/>
      <c r="J75" s="98"/>
      <c r="K75" s="98"/>
    </row>
    <row r="76" spans="2:11" x14ac:dyDescent="0.2">
      <c r="B76" s="98"/>
      <c r="C76" s="98"/>
      <c r="D76" s="98"/>
      <c r="E76" s="98"/>
      <c r="F76" s="98"/>
      <c r="G76" s="99"/>
      <c r="H76" s="98"/>
      <c r="I76" s="98"/>
      <c r="J76" s="98"/>
      <c r="K76" s="98"/>
    </row>
    <row r="77" spans="2:11" x14ac:dyDescent="0.2">
      <c r="B77" s="98"/>
      <c r="C77" s="98"/>
      <c r="D77" s="98"/>
      <c r="E77" s="98"/>
      <c r="F77" s="98"/>
      <c r="G77" s="99"/>
      <c r="H77" s="98"/>
      <c r="I77" s="98"/>
      <c r="J77" s="98"/>
      <c r="K77" s="98"/>
    </row>
    <row r="78" spans="2:11" x14ac:dyDescent="0.2">
      <c r="B78" s="98"/>
      <c r="C78" s="98"/>
      <c r="D78" s="98"/>
      <c r="E78" s="98"/>
      <c r="F78" s="98"/>
      <c r="G78" s="99"/>
      <c r="H78" s="98"/>
      <c r="I78" s="98"/>
      <c r="J78" s="98"/>
      <c r="K78" s="98"/>
    </row>
    <row r="79" spans="2:11" x14ac:dyDescent="0.2">
      <c r="B79" s="98"/>
      <c r="C79" s="98"/>
      <c r="D79" s="98"/>
      <c r="E79" s="98"/>
      <c r="F79" s="98"/>
      <c r="G79" s="99"/>
      <c r="H79" s="98"/>
      <c r="I79" s="98"/>
      <c r="J79" s="98"/>
      <c r="K79" s="98"/>
    </row>
    <row r="80" spans="2:11" x14ac:dyDescent="0.2">
      <c r="B80" s="98"/>
      <c r="C80" s="98"/>
      <c r="D80" s="98"/>
      <c r="E80" s="98"/>
      <c r="F80" s="98"/>
      <c r="G80" s="99"/>
      <c r="H80" s="98"/>
      <c r="I80" s="98"/>
      <c r="J80" s="98"/>
      <c r="K80" s="98"/>
    </row>
    <row r="81" spans="2:11" x14ac:dyDescent="0.2">
      <c r="B81" s="98"/>
      <c r="C81" s="98"/>
      <c r="D81" s="98"/>
      <c r="E81" s="98"/>
      <c r="F81" s="98"/>
      <c r="G81" s="99"/>
      <c r="H81" s="98"/>
      <c r="I81" s="98"/>
      <c r="J81" s="98"/>
      <c r="K81" s="98"/>
    </row>
    <row r="82" spans="2:11" x14ac:dyDescent="0.2">
      <c r="B82" s="98"/>
      <c r="C82" s="98"/>
      <c r="D82" s="98"/>
      <c r="E82" s="98"/>
      <c r="F82" s="98"/>
      <c r="G82" s="99"/>
      <c r="H82" s="98"/>
      <c r="I82" s="98"/>
      <c r="J82" s="98"/>
      <c r="K82" s="98"/>
    </row>
    <row r="83" spans="2:11" x14ac:dyDescent="0.2">
      <c r="B83" s="98"/>
      <c r="C83" s="98"/>
      <c r="D83" s="98"/>
      <c r="E83" s="98"/>
      <c r="F83" s="98"/>
      <c r="G83" s="99"/>
      <c r="H83" s="98"/>
      <c r="I83" s="98"/>
      <c r="J83" s="98"/>
      <c r="K83" s="98"/>
    </row>
    <row r="84" spans="2:11" x14ac:dyDescent="0.2">
      <c r="B84" s="98"/>
      <c r="C84" s="98"/>
      <c r="D84" s="98"/>
      <c r="E84" s="98"/>
      <c r="F84" s="98"/>
      <c r="G84" s="99"/>
      <c r="H84" s="98"/>
      <c r="I84" s="98"/>
      <c r="J84" s="98"/>
      <c r="K84" s="98"/>
    </row>
    <row r="85" spans="2:11" x14ac:dyDescent="0.2">
      <c r="B85" s="98"/>
      <c r="C85" s="98"/>
      <c r="D85" s="98"/>
      <c r="E85" s="98"/>
      <c r="F85" s="98"/>
      <c r="G85" s="99"/>
      <c r="H85" s="98"/>
      <c r="I85" s="98"/>
      <c r="J85" s="98"/>
      <c r="K85" s="98"/>
    </row>
    <row r="86" spans="2:11" x14ac:dyDescent="0.2">
      <c r="B86" s="98"/>
      <c r="C86" s="98"/>
      <c r="D86" s="98"/>
      <c r="E86" s="98"/>
      <c r="F86" s="98"/>
      <c r="G86" s="99"/>
      <c r="H86" s="98"/>
      <c r="I86" s="98"/>
      <c r="J86" s="98"/>
      <c r="K86" s="98"/>
    </row>
    <row r="87" spans="2:11" x14ac:dyDescent="0.2">
      <c r="B87" s="98"/>
      <c r="C87" s="98"/>
      <c r="D87" s="98"/>
      <c r="E87" s="98"/>
      <c r="F87" s="98"/>
      <c r="G87" s="99"/>
      <c r="H87" s="98"/>
      <c r="I87" s="98"/>
      <c r="J87" s="98"/>
      <c r="K87" s="98"/>
    </row>
    <row r="88" spans="2:11" x14ac:dyDescent="0.2">
      <c r="B88" s="98"/>
      <c r="C88" s="98"/>
      <c r="D88" s="98"/>
      <c r="E88" s="98"/>
      <c r="F88" s="98"/>
      <c r="G88" s="99"/>
      <c r="H88" s="98"/>
      <c r="I88" s="98"/>
      <c r="J88" s="98"/>
      <c r="K88" s="98"/>
    </row>
    <row r="89" spans="2:11" x14ac:dyDescent="0.2">
      <c r="B89" s="98"/>
      <c r="C89" s="98"/>
      <c r="D89" s="98"/>
      <c r="E89" s="98"/>
      <c r="F89" s="98"/>
      <c r="G89" s="99"/>
      <c r="H89" s="98"/>
      <c r="I89" s="98"/>
      <c r="J89" s="98"/>
      <c r="K89" s="98"/>
    </row>
    <row r="90" spans="2:11" x14ac:dyDescent="0.2">
      <c r="B90" s="98"/>
      <c r="C90" s="98"/>
      <c r="D90" s="98"/>
      <c r="E90" s="98"/>
      <c r="F90" s="98"/>
      <c r="G90" s="99"/>
      <c r="H90" s="98"/>
      <c r="I90" s="98"/>
      <c r="J90" s="98"/>
      <c r="K90" s="98"/>
    </row>
    <row r="91" spans="2:11" x14ac:dyDescent="0.2">
      <c r="B91" s="98"/>
      <c r="C91" s="98"/>
      <c r="D91" s="98"/>
      <c r="E91" s="98"/>
      <c r="F91" s="98"/>
      <c r="G91" s="99"/>
      <c r="H91" s="98"/>
      <c r="I91" s="98"/>
      <c r="J91" s="98"/>
      <c r="K91" s="98"/>
    </row>
    <row r="92" spans="2:11" x14ac:dyDescent="0.2">
      <c r="B92" s="98"/>
      <c r="C92" s="98"/>
      <c r="D92" s="98"/>
      <c r="E92" s="98"/>
      <c r="F92" s="98"/>
      <c r="G92" s="99"/>
      <c r="H92" s="98"/>
      <c r="I92" s="98"/>
      <c r="J92" s="98"/>
      <c r="K92" s="98"/>
    </row>
    <row r="93" spans="2:11" x14ac:dyDescent="0.2">
      <c r="B93" s="98"/>
      <c r="C93" s="98"/>
      <c r="D93" s="98"/>
      <c r="E93" s="98"/>
      <c r="F93" s="98"/>
      <c r="G93" s="99"/>
      <c r="H93" s="98"/>
      <c r="I93" s="98"/>
      <c r="J93" s="98"/>
      <c r="K93" s="98"/>
    </row>
    <row r="94" spans="2:11" x14ac:dyDescent="0.2">
      <c r="B94" s="98"/>
      <c r="C94" s="98"/>
      <c r="D94" s="98"/>
      <c r="E94" s="98"/>
      <c r="F94" s="98"/>
      <c r="G94" s="99"/>
      <c r="H94" s="98"/>
      <c r="I94" s="98"/>
      <c r="J94" s="98"/>
      <c r="K94" s="98"/>
    </row>
    <row r="95" spans="2:11" x14ac:dyDescent="0.2">
      <c r="B95" s="98"/>
      <c r="C95" s="98"/>
      <c r="D95" s="98"/>
      <c r="E95" s="98"/>
      <c r="F95" s="98"/>
      <c r="G95" s="99"/>
      <c r="H95" s="98"/>
      <c r="I95" s="98"/>
      <c r="J95" s="98"/>
      <c r="K95" s="98"/>
    </row>
    <row r="96" spans="2:11" x14ac:dyDescent="0.2">
      <c r="B96" s="98"/>
      <c r="C96" s="98"/>
      <c r="D96" s="98"/>
      <c r="E96" s="98"/>
      <c r="F96" s="98"/>
      <c r="G96" s="99"/>
      <c r="H96" s="98"/>
      <c r="I96" s="98"/>
      <c r="J96" s="98"/>
      <c r="K96" s="98"/>
    </row>
    <row r="97" spans="2:11" x14ac:dyDescent="0.2">
      <c r="B97" s="98"/>
      <c r="C97" s="98"/>
      <c r="D97" s="98"/>
      <c r="E97" s="98"/>
      <c r="F97" s="98"/>
      <c r="G97" s="99"/>
      <c r="H97" s="98"/>
      <c r="I97" s="98"/>
      <c r="J97" s="98"/>
      <c r="K97" s="98"/>
    </row>
    <row r="98" spans="2:11" x14ac:dyDescent="0.2">
      <c r="B98" s="98"/>
      <c r="C98" s="98"/>
      <c r="D98" s="98"/>
      <c r="E98" s="98"/>
      <c r="F98" s="98"/>
      <c r="G98" s="99"/>
      <c r="H98" s="98"/>
      <c r="I98" s="98"/>
      <c r="J98" s="98"/>
      <c r="K98" s="98"/>
    </row>
    <row r="99" spans="2:11" x14ac:dyDescent="0.2">
      <c r="B99" s="98"/>
      <c r="C99" s="98"/>
      <c r="D99" s="98"/>
      <c r="E99" s="98"/>
      <c r="F99" s="98"/>
      <c r="G99" s="99"/>
      <c r="H99" s="98"/>
      <c r="I99" s="98"/>
      <c r="J99" s="98"/>
      <c r="K99" s="98"/>
    </row>
    <row r="100" spans="2:11" x14ac:dyDescent="0.2">
      <c r="B100" s="98"/>
      <c r="C100" s="98"/>
      <c r="D100" s="98"/>
      <c r="E100" s="98"/>
      <c r="F100" s="98"/>
      <c r="G100" s="99"/>
      <c r="H100" s="98"/>
      <c r="I100" s="98"/>
      <c r="J100" s="98"/>
      <c r="K100" s="98"/>
    </row>
    <row r="101" spans="2:11" x14ac:dyDescent="0.2">
      <c r="B101" s="98"/>
      <c r="C101" s="98"/>
      <c r="D101" s="98"/>
      <c r="E101" s="98"/>
      <c r="F101" s="98"/>
      <c r="G101" s="99"/>
      <c r="H101" s="98"/>
      <c r="I101" s="98"/>
      <c r="J101" s="98"/>
      <c r="K101" s="98"/>
    </row>
    <row r="102" spans="2:11" x14ac:dyDescent="0.2">
      <c r="B102" s="98"/>
      <c r="C102" s="98"/>
      <c r="D102" s="98"/>
      <c r="E102" s="98"/>
      <c r="F102" s="98"/>
      <c r="G102" s="99"/>
      <c r="H102" s="98"/>
      <c r="I102" s="98"/>
      <c r="J102" s="98"/>
      <c r="K102" s="98"/>
    </row>
    <row r="103" spans="2:11" x14ac:dyDescent="0.2">
      <c r="B103" s="98"/>
      <c r="C103" s="98"/>
      <c r="D103" s="98"/>
      <c r="E103" s="98"/>
      <c r="F103" s="98"/>
      <c r="G103" s="99"/>
      <c r="H103" s="98"/>
      <c r="I103" s="98"/>
      <c r="J103" s="98"/>
      <c r="K103" s="98"/>
    </row>
    <row r="104" spans="2:11" x14ac:dyDescent="0.2">
      <c r="B104" s="98"/>
      <c r="C104" s="98"/>
      <c r="D104" s="98"/>
      <c r="E104" s="98"/>
      <c r="F104" s="98"/>
      <c r="G104" s="99"/>
      <c r="H104" s="98"/>
      <c r="I104" s="98"/>
      <c r="J104" s="98"/>
      <c r="K104" s="98"/>
    </row>
    <row r="105" spans="2:11" x14ac:dyDescent="0.2">
      <c r="B105" s="98"/>
      <c r="C105" s="98"/>
      <c r="D105" s="98"/>
      <c r="E105" s="98"/>
      <c r="F105" s="98"/>
      <c r="G105" s="99"/>
      <c r="H105" s="98"/>
      <c r="I105" s="98"/>
      <c r="J105" s="98"/>
      <c r="K105" s="98"/>
    </row>
    <row r="106" spans="2:11" x14ac:dyDescent="0.2">
      <c r="B106" s="98"/>
      <c r="C106" s="98"/>
      <c r="D106" s="98"/>
      <c r="E106" s="98"/>
      <c r="F106" s="98"/>
      <c r="G106" s="99"/>
      <c r="H106" s="98"/>
      <c r="I106" s="98"/>
      <c r="J106" s="98"/>
      <c r="K106" s="98"/>
    </row>
    <row r="107" spans="2:11" x14ac:dyDescent="0.2">
      <c r="B107" s="98"/>
      <c r="C107" s="98"/>
      <c r="D107" s="98"/>
      <c r="E107" s="98"/>
      <c r="F107" s="98"/>
      <c r="G107" s="99"/>
      <c r="H107" s="98"/>
      <c r="I107" s="98"/>
      <c r="J107" s="98"/>
      <c r="K107" s="98"/>
    </row>
    <row r="108" spans="2:11" x14ac:dyDescent="0.2">
      <c r="B108" s="98"/>
      <c r="C108" s="98"/>
      <c r="D108" s="98"/>
      <c r="E108" s="98"/>
      <c r="F108" s="98"/>
      <c r="G108" s="99"/>
      <c r="H108" s="98"/>
      <c r="I108" s="98"/>
      <c r="J108" s="98"/>
      <c r="K108" s="98"/>
    </row>
    <row r="109" spans="2:11" x14ac:dyDescent="0.2">
      <c r="B109" s="98"/>
      <c r="C109" s="98"/>
      <c r="D109" s="98"/>
      <c r="E109" s="98"/>
      <c r="F109" s="98"/>
      <c r="G109" s="99"/>
      <c r="H109" s="98"/>
      <c r="I109" s="98"/>
      <c r="J109" s="98"/>
      <c r="K109" s="98"/>
    </row>
    <row r="110" spans="2:11" x14ac:dyDescent="0.2">
      <c r="B110" s="98"/>
      <c r="C110" s="98"/>
      <c r="D110" s="98"/>
      <c r="E110" s="98"/>
      <c r="F110" s="98"/>
      <c r="G110" s="99"/>
      <c r="H110" s="98"/>
      <c r="I110" s="98"/>
      <c r="J110" s="98"/>
      <c r="K110" s="98"/>
    </row>
    <row r="111" spans="2:11" x14ac:dyDescent="0.2">
      <c r="B111" s="98"/>
      <c r="C111" s="98"/>
      <c r="D111" s="98"/>
      <c r="E111" s="98"/>
      <c r="F111" s="98"/>
      <c r="G111" s="99"/>
      <c r="H111" s="98"/>
      <c r="I111" s="98"/>
      <c r="J111" s="98"/>
      <c r="K111" s="98"/>
    </row>
    <row r="112" spans="2:11" x14ac:dyDescent="0.2">
      <c r="B112" s="98"/>
      <c r="C112" s="98"/>
      <c r="D112" s="98"/>
      <c r="E112" s="98"/>
      <c r="F112" s="98"/>
      <c r="G112" s="99"/>
      <c r="H112" s="98"/>
      <c r="I112" s="98"/>
      <c r="J112" s="98"/>
      <c r="K112" s="98"/>
    </row>
    <row r="113" spans="2:11" x14ac:dyDescent="0.2">
      <c r="B113" s="98"/>
      <c r="C113" s="98"/>
      <c r="D113" s="98"/>
      <c r="E113" s="98"/>
      <c r="F113" s="98"/>
      <c r="G113" s="99"/>
      <c r="H113" s="98"/>
      <c r="I113" s="98"/>
      <c r="J113" s="98"/>
      <c r="K113" s="98"/>
    </row>
    <row r="114" spans="2:11" x14ac:dyDescent="0.2">
      <c r="B114" s="98"/>
      <c r="C114" s="98"/>
      <c r="D114" s="98"/>
      <c r="E114" s="98"/>
      <c r="F114" s="98"/>
      <c r="G114" s="99"/>
      <c r="H114" s="98"/>
      <c r="I114" s="98"/>
      <c r="J114" s="98"/>
      <c r="K114" s="98"/>
    </row>
    <row r="115" spans="2:11" x14ac:dyDescent="0.2">
      <c r="B115" s="98"/>
      <c r="C115" s="98"/>
      <c r="D115" s="98"/>
      <c r="E115" s="98"/>
      <c r="F115" s="98"/>
      <c r="G115" s="99"/>
      <c r="H115" s="98"/>
      <c r="I115" s="98"/>
      <c r="J115" s="98"/>
      <c r="K115" s="98"/>
    </row>
    <row r="116" spans="2:11" x14ac:dyDescent="0.2">
      <c r="B116" s="98"/>
      <c r="C116" s="98"/>
      <c r="D116" s="98"/>
      <c r="E116" s="98"/>
      <c r="F116" s="98"/>
      <c r="G116" s="99"/>
      <c r="H116" s="98"/>
      <c r="I116" s="98"/>
      <c r="J116" s="98"/>
      <c r="K116" s="98"/>
    </row>
    <row r="117" spans="2:11" x14ac:dyDescent="0.2">
      <c r="B117" s="98"/>
      <c r="C117" s="98"/>
      <c r="D117" s="98"/>
      <c r="E117" s="98"/>
      <c r="F117" s="98"/>
      <c r="G117" s="99"/>
      <c r="H117" s="98"/>
      <c r="I117" s="98"/>
      <c r="J117" s="98"/>
      <c r="K117" s="98"/>
    </row>
    <row r="118" spans="2:11" x14ac:dyDescent="0.2">
      <c r="B118" s="98"/>
      <c r="C118" s="98"/>
      <c r="D118" s="98"/>
      <c r="E118" s="98"/>
      <c r="F118" s="98"/>
      <c r="G118" s="99"/>
      <c r="H118" s="98"/>
      <c r="I118" s="98"/>
      <c r="J118" s="98"/>
      <c r="K118" s="98"/>
    </row>
    <row r="119" spans="2:11" x14ac:dyDescent="0.2">
      <c r="B119" s="98"/>
      <c r="C119" s="98"/>
      <c r="D119" s="98"/>
      <c r="E119" s="98"/>
      <c r="F119" s="98"/>
      <c r="G119" s="99"/>
      <c r="H119" s="98"/>
      <c r="I119" s="98"/>
      <c r="J119" s="98"/>
      <c r="K119" s="98"/>
    </row>
    <row r="120" spans="2:11" x14ac:dyDescent="0.2">
      <c r="B120" s="98"/>
      <c r="C120" s="98"/>
      <c r="D120" s="98"/>
      <c r="E120" s="98"/>
      <c r="F120" s="98"/>
      <c r="G120" s="99"/>
      <c r="H120" s="98"/>
      <c r="I120" s="98"/>
      <c r="J120" s="98"/>
      <c r="K120" s="98"/>
    </row>
    <row r="121" spans="2:11" x14ac:dyDescent="0.2">
      <c r="B121" s="98"/>
      <c r="C121" s="98"/>
      <c r="D121" s="98"/>
      <c r="E121" s="98"/>
      <c r="F121" s="98"/>
      <c r="G121" s="99"/>
      <c r="H121" s="98"/>
      <c r="I121" s="98"/>
      <c r="J121" s="98"/>
      <c r="K121" s="98"/>
    </row>
    <row r="122" spans="2:11" x14ac:dyDescent="0.2">
      <c r="B122" s="98"/>
      <c r="C122" s="98"/>
      <c r="D122" s="98"/>
      <c r="E122" s="98"/>
      <c r="F122" s="98"/>
      <c r="G122" s="99"/>
      <c r="H122" s="98"/>
      <c r="I122" s="98"/>
      <c r="J122" s="98"/>
      <c r="K122" s="98"/>
    </row>
    <row r="123" spans="2:11" x14ac:dyDescent="0.2">
      <c r="B123" s="98"/>
      <c r="C123" s="98"/>
      <c r="D123" s="98"/>
      <c r="E123" s="98"/>
      <c r="F123" s="98"/>
      <c r="G123" s="99"/>
      <c r="H123" s="98"/>
      <c r="I123" s="98"/>
      <c r="J123" s="98"/>
      <c r="K123" s="98"/>
    </row>
    <row r="124" spans="2:11" x14ac:dyDescent="0.2">
      <c r="B124" s="98"/>
      <c r="C124" s="98"/>
      <c r="D124" s="98"/>
      <c r="E124" s="98"/>
      <c r="F124" s="98"/>
      <c r="G124" s="99"/>
      <c r="H124" s="98"/>
      <c r="I124" s="98"/>
      <c r="J124" s="98"/>
      <c r="K124" s="98"/>
    </row>
    <row r="125" spans="2:11" x14ac:dyDescent="0.2">
      <c r="B125" s="98"/>
      <c r="C125" s="98"/>
      <c r="D125" s="98"/>
      <c r="E125" s="98"/>
      <c r="F125" s="98"/>
      <c r="G125" s="99"/>
      <c r="H125" s="98"/>
      <c r="I125" s="98"/>
      <c r="J125" s="98"/>
      <c r="K125" s="98"/>
    </row>
    <row r="126" spans="2:11" x14ac:dyDescent="0.2">
      <c r="B126" s="98"/>
      <c r="C126" s="98"/>
      <c r="D126" s="98"/>
      <c r="E126" s="98"/>
      <c r="F126" s="98"/>
      <c r="G126" s="99"/>
      <c r="H126" s="98"/>
      <c r="I126" s="98"/>
      <c r="J126" s="98"/>
      <c r="K126" s="98"/>
    </row>
    <row r="127" spans="2:11" x14ac:dyDescent="0.2">
      <c r="B127" s="98"/>
      <c r="C127" s="98"/>
      <c r="D127" s="98"/>
      <c r="E127" s="98"/>
      <c r="F127" s="98"/>
      <c r="G127" s="99"/>
      <c r="H127" s="98"/>
      <c r="I127" s="98"/>
      <c r="J127" s="98"/>
      <c r="K127" s="98"/>
    </row>
    <row r="128" spans="2:11" x14ac:dyDescent="0.2">
      <c r="B128" s="98"/>
      <c r="C128" s="98"/>
      <c r="D128" s="98"/>
      <c r="E128" s="98"/>
      <c r="F128" s="98"/>
      <c r="G128" s="99"/>
      <c r="H128" s="98"/>
      <c r="I128" s="98"/>
      <c r="J128" s="98"/>
      <c r="K128" s="98"/>
    </row>
    <row r="129" spans="2:11" x14ac:dyDescent="0.2">
      <c r="B129" s="98"/>
      <c r="C129" s="98"/>
      <c r="D129" s="98"/>
      <c r="E129" s="98"/>
      <c r="F129" s="98"/>
      <c r="G129" s="99"/>
      <c r="H129" s="98"/>
      <c r="I129" s="98"/>
      <c r="J129" s="98"/>
      <c r="K129" s="98"/>
    </row>
    <row r="130" spans="2:11" x14ac:dyDescent="0.2">
      <c r="B130" s="98"/>
      <c r="C130" s="98"/>
      <c r="D130" s="98"/>
      <c r="E130" s="98"/>
      <c r="F130" s="98"/>
      <c r="G130" s="99"/>
      <c r="H130" s="98"/>
      <c r="I130" s="98"/>
      <c r="J130" s="98"/>
      <c r="K130" s="98"/>
    </row>
    <row r="131" spans="2:11" x14ac:dyDescent="0.2">
      <c r="B131" s="98"/>
      <c r="C131" s="98"/>
      <c r="D131" s="98"/>
      <c r="E131" s="98"/>
      <c r="F131" s="98"/>
      <c r="G131" s="99"/>
      <c r="H131" s="98"/>
      <c r="I131" s="98"/>
      <c r="J131" s="98"/>
      <c r="K131" s="98"/>
    </row>
    <row r="132" spans="2:11" x14ac:dyDescent="0.2">
      <c r="B132" s="98"/>
      <c r="C132" s="98"/>
      <c r="D132" s="98"/>
      <c r="E132" s="98"/>
      <c r="F132" s="98"/>
      <c r="G132" s="99"/>
      <c r="H132" s="98"/>
      <c r="I132" s="98"/>
      <c r="J132" s="98"/>
      <c r="K132" s="98"/>
    </row>
    <row r="133" spans="2:11" x14ac:dyDescent="0.2">
      <c r="B133" s="98"/>
      <c r="C133" s="98"/>
      <c r="D133" s="98"/>
      <c r="E133" s="98"/>
      <c r="F133" s="98"/>
      <c r="G133" s="99"/>
      <c r="H133" s="98"/>
      <c r="I133" s="98"/>
      <c r="J133" s="98"/>
      <c r="K133" s="98"/>
    </row>
    <row r="134" spans="2:11" x14ac:dyDescent="0.2">
      <c r="B134" s="98"/>
      <c r="C134" s="98"/>
      <c r="D134" s="98"/>
      <c r="E134" s="98"/>
      <c r="F134" s="98"/>
      <c r="G134" s="99"/>
      <c r="H134" s="98"/>
      <c r="I134" s="98"/>
      <c r="J134" s="98"/>
      <c r="K134" s="98"/>
    </row>
    <row r="135" spans="2:11" x14ac:dyDescent="0.2">
      <c r="B135" s="98"/>
      <c r="C135" s="98"/>
      <c r="D135" s="98"/>
      <c r="E135" s="98"/>
      <c r="F135" s="98"/>
      <c r="G135" s="99"/>
      <c r="H135" s="98"/>
      <c r="I135" s="98"/>
      <c r="J135" s="98"/>
      <c r="K135" s="98"/>
    </row>
    <row r="136" spans="2:11" x14ac:dyDescent="0.2">
      <c r="B136" s="98"/>
      <c r="C136" s="98"/>
      <c r="D136" s="98"/>
      <c r="E136" s="98"/>
      <c r="F136" s="98"/>
      <c r="G136" s="99"/>
      <c r="H136" s="98"/>
      <c r="I136" s="98"/>
      <c r="J136" s="98"/>
      <c r="K136" s="98"/>
    </row>
    <row r="137" spans="2:11" x14ac:dyDescent="0.2">
      <c r="B137" s="98"/>
      <c r="C137" s="98"/>
      <c r="D137" s="98"/>
      <c r="E137" s="98"/>
      <c r="F137" s="98"/>
      <c r="G137" s="99"/>
      <c r="H137" s="98"/>
      <c r="I137" s="98"/>
      <c r="J137" s="98"/>
      <c r="K137" s="98"/>
    </row>
    <row r="138" spans="2:11" x14ac:dyDescent="0.2">
      <c r="B138" s="98"/>
      <c r="C138" s="98"/>
      <c r="D138" s="98"/>
      <c r="E138" s="98"/>
      <c r="F138" s="98"/>
      <c r="G138" s="99"/>
      <c r="H138" s="98"/>
      <c r="I138" s="98"/>
      <c r="J138" s="98"/>
      <c r="K138" s="98"/>
    </row>
    <row r="139" spans="2:11" x14ac:dyDescent="0.2">
      <c r="B139" s="98"/>
      <c r="C139" s="98"/>
      <c r="D139" s="98"/>
      <c r="E139" s="98"/>
      <c r="F139" s="98"/>
      <c r="G139" s="99"/>
      <c r="H139" s="98"/>
      <c r="I139" s="98"/>
      <c r="J139" s="98"/>
      <c r="K139" s="98"/>
    </row>
    <row r="140" spans="2:11" x14ac:dyDescent="0.2">
      <c r="B140" s="98"/>
      <c r="C140" s="98"/>
      <c r="D140" s="98"/>
      <c r="E140" s="98"/>
      <c r="F140" s="98"/>
      <c r="G140" s="99"/>
      <c r="H140" s="98"/>
      <c r="I140" s="98"/>
      <c r="J140" s="98"/>
      <c r="K140" s="98"/>
    </row>
    <row r="141" spans="2:11" x14ac:dyDescent="0.2">
      <c r="B141" s="98"/>
      <c r="C141" s="98"/>
      <c r="D141" s="98"/>
      <c r="E141" s="98"/>
      <c r="F141" s="98"/>
      <c r="G141" s="99"/>
      <c r="H141" s="98"/>
      <c r="I141" s="98"/>
      <c r="J141" s="98"/>
      <c r="K141" s="98"/>
    </row>
    <row r="142" spans="2:11" x14ac:dyDescent="0.2">
      <c r="B142" s="98"/>
      <c r="C142" s="98"/>
      <c r="D142" s="98"/>
      <c r="E142" s="98"/>
      <c r="F142" s="98"/>
      <c r="G142" s="99"/>
      <c r="H142" s="98"/>
      <c r="I142" s="98"/>
      <c r="J142" s="98"/>
      <c r="K142" s="98"/>
    </row>
    <row r="143" spans="2:11" x14ac:dyDescent="0.2">
      <c r="B143" s="98"/>
      <c r="C143" s="98"/>
      <c r="D143" s="98"/>
      <c r="E143" s="98"/>
      <c r="F143" s="98"/>
      <c r="G143" s="99"/>
      <c r="H143" s="98"/>
      <c r="I143" s="98"/>
      <c r="J143" s="98"/>
      <c r="K143" s="98"/>
    </row>
    <row r="144" spans="2:11" x14ac:dyDescent="0.2">
      <c r="B144" s="98"/>
      <c r="C144" s="98"/>
      <c r="D144" s="98"/>
      <c r="E144" s="98"/>
      <c r="F144" s="98"/>
      <c r="G144" s="99"/>
      <c r="H144" s="98"/>
      <c r="I144" s="98"/>
      <c r="J144" s="98"/>
      <c r="K144" s="98"/>
    </row>
    <row r="145" spans="2:11" x14ac:dyDescent="0.2">
      <c r="B145" s="98"/>
      <c r="C145" s="98"/>
      <c r="D145" s="98"/>
      <c r="E145" s="98"/>
      <c r="F145" s="98"/>
      <c r="G145" s="99"/>
      <c r="H145" s="98"/>
      <c r="I145" s="98"/>
      <c r="J145" s="98"/>
      <c r="K145" s="98"/>
    </row>
    <row r="146" spans="2:11" x14ac:dyDescent="0.2">
      <c r="B146" s="98"/>
      <c r="C146" s="98"/>
      <c r="D146" s="98"/>
      <c r="E146" s="98"/>
      <c r="F146" s="98"/>
      <c r="G146" s="99"/>
      <c r="H146" s="98"/>
      <c r="I146" s="98"/>
      <c r="J146" s="98"/>
      <c r="K146" s="98"/>
    </row>
    <row r="147" spans="2:11" x14ac:dyDescent="0.2">
      <c r="B147" s="98"/>
      <c r="C147" s="98"/>
      <c r="D147" s="98"/>
      <c r="E147" s="98"/>
      <c r="F147" s="98"/>
      <c r="G147" s="99"/>
      <c r="H147" s="98"/>
      <c r="I147" s="98"/>
      <c r="J147" s="98"/>
      <c r="K147" s="98"/>
    </row>
    <row r="148" spans="2:11" x14ac:dyDescent="0.2">
      <c r="B148" s="98"/>
      <c r="C148" s="98"/>
      <c r="D148" s="98"/>
      <c r="E148" s="98"/>
      <c r="F148" s="98"/>
      <c r="G148" s="99"/>
      <c r="H148" s="98"/>
      <c r="I148" s="98"/>
      <c r="J148" s="98"/>
      <c r="K148" s="98"/>
    </row>
    <row r="149" spans="2:11" x14ac:dyDescent="0.2">
      <c r="B149" s="98"/>
      <c r="C149" s="98"/>
      <c r="D149" s="98"/>
      <c r="E149" s="98"/>
      <c r="F149" s="98"/>
      <c r="G149" s="99"/>
      <c r="H149" s="98"/>
      <c r="I149" s="98"/>
      <c r="J149" s="98"/>
      <c r="K149" s="98"/>
    </row>
    <row r="150" spans="2:11" x14ac:dyDescent="0.2">
      <c r="B150" s="98"/>
      <c r="C150" s="98"/>
      <c r="D150" s="98"/>
      <c r="E150" s="98"/>
      <c r="F150" s="98"/>
      <c r="G150" s="99"/>
      <c r="H150" s="98"/>
      <c r="I150" s="98"/>
      <c r="J150" s="98"/>
      <c r="K150" s="98"/>
    </row>
    <row r="151" spans="2:11" x14ac:dyDescent="0.2">
      <c r="B151" s="98"/>
      <c r="C151" s="98"/>
      <c r="D151" s="98"/>
      <c r="E151" s="98"/>
      <c r="F151" s="98"/>
      <c r="G151" s="99"/>
      <c r="H151" s="98"/>
      <c r="I151" s="98"/>
      <c r="J151" s="98"/>
      <c r="K151" s="98"/>
    </row>
    <row r="152" spans="2:11" x14ac:dyDescent="0.2">
      <c r="B152" s="98"/>
      <c r="C152" s="98"/>
      <c r="D152" s="98"/>
      <c r="E152" s="98"/>
      <c r="F152" s="98"/>
      <c r="G152" s="99"/>
      <c r="H152" s="98"/>
      <c r="I152" s="98"/>
      <c r="J152" s="98"/>
      <c r="K152" s="98"/>
    </row>
    <row r="153" spans="2:11" x14ac:dyDescent="0.2">
      <c r="B153" s="98"/>
      <c r="C153" s="98"/>
      <c r="D153" s="98"/>
      <c r="E153" s="98"/>
      <c r="F153" s="98"/>
      <c r="G153" s="99"/>
      <c r="H153" s="98"/>
      <c r="I153" s="98"/>
      <c r="J153" s="98"/>
      <c r="K153" s="98"/>
    </row>
    <row r="154" spans="2:11" x14ac:dyDescent="0.2">
      <c r="B154" s="98"/>
      <c r="C154" s="98"/>
      <c r="D154" s="98"/>
      <c r="E154" s="98"/>
      <c r="F154" s="98"/>
      <c r="G154" s="99"/>
      <c r="H154" s="98"/>
      <c r="I154" s="98"/>
      <c r="J154" s="98"/>
      <c r="K154" s="98"/>
    </row>
    <row r="155" spans="2:11" x14ac:dyDescent="0.2">
      <c r="B155" s="98"/>
      <c r="C155" s="98"/>
      <c r="D155" s="98"/>
      <c r="E155" s="98"/>
      <c r="F155" s="98"/>
      <c r="G155" s="99"/>
      <c r="H155" s="98"/>
      <c r="I155" s="98"/>
      <c r="J155" s="98"/>
      <c r="K155" s="98"/>
    </row>
    <row r="156" spans="2:11" x14ac:dyDescent="0.2">
      <c r="B156" s="98"/>
      <c r="C156" s="98"/>
      <c r="D156" s="98"/>
      <c r="E156" s="98"/>
      <c r="F156" s="98"/>
      <c r="G156" s="99"/>
      <c r="H156" s="98"/>
      <c r="I156" s="98"/>
      <c r="J156" s="98"/>
      <c r="K156" s="98"/>
    </row>
    <row r="157" spans="2:11" x14ac:dyDescent="0.2">
      <c r="B157" s="98"/>
      <c r="C157" s="98"/>
      <c r="D157" s="98"/>
      <c r="E157" s="98"/>
      <c r="F157" s="98"/>
      <c r="G157" s="99"/>
      <c r="H157" s="98"/>
      <c r="I157" s="98"/>
      <c r="J157" s="98"/>
      <c r="K157" s="98"/>
    </row>
    <row r="158" spans="2:11" x14ac:dyDescent="0.2">
      <c r="B158" s="98"/>
      <c r="C158" s="98"/>
      <c r="D158" s="98"/>
      <c r="E158" s="98"/>
      <c r="F158" s="98"/>
      <c r="G158" s="99"/>
      <c r="H158" s="98"/>
      <c r="I158" s="98"/>
      <c r="J158" s="98"/>
      <c r="K158" s="98"/>
    </row>
    <row r="159" spans="2:11" x14ac:dyDescent="0.2">
      <c r="B159" s="98"/>
      <c r="C159" s="98"/>
      <c r="D159" s="98"/>
      <c r="E159" s="98"/>
      <c r="F159" s="98"/>
      <c r="G159" s="99"/>
      <c r="H159" s="98"/>
      <c r="I159" s="98"/>
      <c r="J159" s="98"/>
      <c r="K159" s="98"/>
    </row>
    <row r="160" spans="2:11" x14ac:dyDescent="0.2">
      <c r="B160" s="98"/>
      <c r="C160" s="98"/>
      <c r="D160" s="98"/>
      <c r="E160" s="98"/>
      <c r="F160" s="98"/>
      <c r="G160" s="99"/>
      <c r="H160" s="98"/>
      <c r="I160" s="98"/>
      <c r="J160" s="98"/>
      <c r="K160" s="98"/>
    </row>
    <row r="161" spans="2:11" x14ac:dyDescent="0.2">
      <c r="B161" s="98"/>
      <c r="C161" s="98"/>
      <c r="D161" s="98"/>
      <c r="E161" s="98"/>
      <c r="F161" s="98"/>
      <c r="G161" s="99"/>
      <c r="H161" s="98"/>
      <c r="I161" s="98"/>
      <c r="J161" s="98"/>
      <c r="K161" s="98"/>
    </row>
    <row r="162" spans="2:11" x14ac:dyDescent="0.2">
      <c r="B162" s="98"/>
      <c r="C162" s="98"/>
      <c r="D162" s="98"/>
      <c r="E162" s="98"/>
      <c r="F162" s="98"/>
      <c r="G162" s="99"/>
      <c r="H162" s="98"/>
      <c r="I162" s="98"/>
      <c r="J162" s="98"/>
      <c r="K162" s="98"/>
    </row>
    <row r="163" spans="2:11" x14ac:dyDescent="0.2">
      <c r="B163" s="98"/>
      <c r="C163" s="98"/>
      <c r="D163" s="98"/>
      <c r="E163" s="98"/>
      <c r="F163" s="98"/>
      <c r="G163" s="99"/>
      <c r="H163" s="98"/>
      <c r="I163" s="98"/>
      <c r="J163" s="98"/>
      <c r="K163" s="98"/>
    </row>
    <row r="164" spans="2:11" x14ac:dyDescent="0.2">
      <c r="B164" s="98"/>
      <c r="C164" s="98"/>
      <c r="D164" s="98"/>
      <c r="E164" s="98"/>
      <c r="F164" s="98"/>
      <c r="G164" s="99"/>
      <c r="H164" s="98"/>
      <c r="I164" s="98"/>
      <c r="J164" s="98"/>
      <c r="K164" s="98"/>
    </row>
    <row r="165" spans="2:11" x14ac:dyDescent="0.2">
      <c r="B165" s="98"/>
      <c r="C165" s="98"/>
      <c r="D165" s="98"/>
      <c r="E165" s="98"/>
      <c r="F165" s="98"/>
      <c r="G165" s="99"/>
      <c r="H165" s="98"/>
      <c r="I165" s="98"/>
      <c r="J165" s="98"/>
      <c r="K165" s="98"/>
    </row>
    <row r="166" spans="2:11" x14ac:dyDescent="0.2">
      <c r="B166" s="98"/>
      <c r="C166" s="98"/>
      <c r="D166" s="98"/>
      <c r="E166" s="98"/>
      <c r="F166" s="98"/>
      <c r="G166" s="99"/>
      <c r="H166" s="98"/>
      <c r="I166" s="98"/>
      <c r="J166" s="98"/>
      <c r="K166" s="98"/>
    </row>
    <row r="167" spans="2:11" x14ac:dyDescent="0.2">
      <c r="B167" s="98"/>
      <c r="C167" s="98"/>
      <c r="D167" s="98"/>
      <c r="E167" s="98"/>
      <c r="F167" s="98"/>
      <c r="G167" s="99"/>
      <c r="H167" s="98"/>
      <c r="I167" s="98"/>
      <c r="J167" s="98"/>
      <c r="K167" s="98"/>
    </row>
    <row r="168" spans="2:11" x14ac:dyDescent="0.2">
      <c r="B168" s="98"/>
      <c r="C168" s="98"/>
      <c r="D168" s="98"/>
      <c r="E168" s="98"/>
      <c r="F168" s="98"/>
      <c r="G168" s="99"/>
      <c r="H168" s="98"/>
      <c r="I168" s="98"/>
      <c r="J168" s="98"/>
      <c r="K168" s="98"/>
    </row>
    <row r="169" spans="2:11" x14ac:dyDescent="0.2">
      <c r="B169" s="98"/>
      <c r="C169" s="98"/>
      <c r="D169" s="98"/>
      <c r="E169" s="98"/>
      <c r="F169" s="98"/>
      <c r="G169" s="99"/>
      <c r="H169" s="98"/>
      <c r="I169" s="98"/>
      <c r="J169" s="98"/>
      <c r="K169" s="98"/>
    </row>
    <row r="170" spans="2:11" x14ac:dyDescent="0.2">
      <c r="B170" s="98"/>
      <c r="C170" s="98"/>
      <c r="D170" s="98"/>
      <c r="E170" s="98"/>
      <c r="F170" s="98"/>
      <c r="G170" s="99"/>
      <c r="H170" s="98"/>
      <c r="I170" s="98"/>
      <c r="J170" s="98"/>
      <c r="K170" s="98"/>
    </row>
    <row r="171" spans="2:11" x14ac:dyDescent="0.2">
      <c r="B171" s="98"/>
      <c r="C171" s="98"/>
      <c r="D171" s="98"/>
      <c r="E171" s="98"/>
      <c r="F171" s="98"/>
      <c r="G171" s="99"/>
      <c r="H171" s="98"/>
      <c r="I171" s="98"/>
      <c r="J171" s="98"/>
      <c r="K171" s="98"/>
    </row>
    <row r="172" spans="2:11" x14ac:dyDescent="0.2">
      <c r="B172" s="98"/>
      <c r="C172" s="98"/>
      <c r="D172" s="98"/>
      <c r="E172" s="98"/>
      <c r="F172" s="98"/>
      <c r="G172" s="99"/>
      <c r="H172" s="98"/>
      <c r="I172" s="98"/>
      <c r="J172" s="98"/>
      <c r="K172" s="98"/>
    </row>
    <row r="173" spans="2:11" x14ac:dyDescent="0.2">
      <c r="B173" s="98"/>
      <c r="C173" s="98"/>
      <c r="D173" s="98"/>
      <c r="E173" s="98"/>
      <c r="F173" s="98"/>
      <c r="G173" s="99"/>
      <c r="H173" s="98"/>
      <c r="I173" s="98"/>
      <c r="J173" s="98"/>
      <c r="K173" s="98"/>
    </row>
    <row r="174" spans="2:11" x14ac:dyDescent="0.2">
      <c r="B174" s="98"/>
      <c r="C174" s="98"/>
      <c r="D174" s="98"/>
      <c r="E174" s="98"/>
      <c r="F174" s="98"/>
      <c r="G174" s="99"/>
      <c r="H174" s="98"/>
      <c r="I174" s="98"/>
      <c r="J174" s="98"/>
      <c r="K174" s="98"/>
    </row>
    <row r="175" spans="2:11" x14ac:dyDescent="0.2">
      <c r="B175" s="98"/>
      <c r="C175" s="98"/>
      <c r="D175" s="98"/>
      <c r="E175" s="98"/>
      <c r="F175" s="98"/>
      <c r="G175" s="99"/>
      <c r="H175" s="98"/>
      <c r="I175" s="98"/>
      <c r="J175" s="98"/>
      <c r="K175" s="98"/>
    </row>
    <row r="176" spans="2:11" x14ac:dyDescent="0.2">
      <c r="B176" s="98"/>
      <c r="C176" s="98"/>
      <c r="D176" s="98"/>
      <c r="E176" s="98"/>
      <c r="F176" s="98"/>
      <c r="G176" s="99"/>
      <c r="H176" s="98"/>
      <c r="I176" s="98"/>
      <c r="J176" s="98"/>
      <c r="K176" s="98"/>
    </row>
    <row r="177" spans="2:11" x14ac:dyDescent="0.2">
      <c r="B177" s="98"/>
      <c r="C177" s="98"/>
      <c r="D177" s="98"/>
      <c r="E177" s="98"/>
      <c r="F177" s="98"/>
      <c r="G177" s="99"/>
      <c r="H177" s="98"/>
      <c r="I177" s="98"/>
      <c r="J177" s="98"/>
      <c r="K177" s="98"/>
    </row>
    <row r="178" spans="2:11" x14ac:dyDescent="0.2">
      <c r="B178" s="98"/>
      <c r="C178" s="98"/>
      <c r="D178" s="98"/>
      <c r="E178" s="98"/>
      <c r="F178" s="98"/>
      <c r="G178" s="99"/>
      <c r="H178" s="98"/>
      <c r="I178" s="98"/>
      <c r="J178" s="98"/>
      <c r="K178" s="98"/>
    </row>
    <row r="179" spans="2:11" x14ac:dyDescent="0.2">
      <c r="B179" s="98"/>
      <c r="C179" s="98"/>
      <c r="D179" s="98"/>
      <c r="E179" s="98"/>
      <c r="F179" s="98"/>
      <c r="G179" s="99"/>
      <c r="H179" s="98"/>
      <c r="I179" s="98"/>
      <c r="J179" s="98"/>
      <c r="K179" s="98"/>
    </row>
    <row r="180" spans="2:11" x14ac:dyDescent="0.2">
      <c r="B180" s="98"/>
      <c r="C180" s="98"/>
      <c r="D180" s="98"/>
      <c r="E180" s="98"/>
      <c r="F180" s="98"/>
      <c r="G180" s="99"/>
      <c r="H180" s="98"/>
      <c r="I180" s="98"/>
      <c r="J180" s="98"/>
      <c r="K180" s="98"/>
    </row>
    <row r="181" spans="2:11" x14ac:dyDescent="0.2">
      <c r="B181" s="98"/>
      <c r="C181" s="98"/>
      <c r="D181" s="98"/>
      <c r="E181" s="98"/>
      <c r="F181" s="98"/>
      <c r="G181" s="99"/>
      <c r="H181" s="98"/>
      <c r="I181" s="98"/>
      <c r="J181" s="98"/>
      <c r="K181" s="98"/>
    </row>
    <row r="182" spans="2:11" x14ac:dyDescent="0.2">
      <c r="B182" s="98"/>
      <c r="C182" s="98"/>
      <c r="D182" s="98"/>
      <c r="E182" s="98"/>
      <c r="F182" s="98"/>
      <c r="G182" s="99"/>
      <c r="H182" s="98"/>
      <c r="I182" s="98"/>
      <c r="J182" s="98"/>
      <c r="K182" s="98"/>
    </row>
    <row r="183" spans="2:11" x14ac:dyDescent="0.2">
      <c r="B183" s="98"/>
      <c r="C183" s="98"/>
      <c r="D183" s="98"/>
      <c r="E183" s="98"/>
      <c r="F183" s="98"/>
      <c r="G183" s="99"/>
      <c r="H183" s="98"/>
      <c r="I183" s="98"/>
      <c r="J183" s="98"/>
      <c r="K183" s="98"/>
    </row>
    <row r="184" spans="2:11" x14ac:dyDescent="0.2">
      <c r="B184" s="98"/>
      <c r="C184" s="98"/>
      <c r="D184" s="98"/>
      <c r="E184" s="98"/>
      <c r="F184" s="98"/>
      <c r="G184" s="99"/>
      <c r="H184" s="98"/>
      <c r="I184" s="98"/>
      <c r="J184" s="98"/>
      <c r="K184" s="98"/>
    </row>
    <row r="185" spans="2:11" x14ac:dyDescent="0.2">
      <c r="B185" s="98"/>
      <c r="C185" s="98"/>
      <c r="D185" s="98"/>
      <c r="E185" s="98"/>
      <c r="F185" s="98"/>
      <c r="G185" s="99"/>
      <c r="H185" s="98"/>
      <c r="I185" s="98"/>
      <c r="J185" s="98"/>
      <c r="K185" s="98"/>
    </row>
    <row r="186" spans="2:11" x14ac:dyDescent="0.2">
      <c r="B186" s="98"/>
      <c r="C186" s="98"/>
      <c r="D186" s="98"/>
      <c r="E186" s="98"/>
      <c r="F186" s="98"/>
      <c r="G186" s="99"/>
      <c r="H186" s="98"/>
      <c r="I186" s="98"/>
      <c r="J186" s="98"/>
      <c r="K186" s="98"/>
    </row>
    <row r="187" spans="2:11" x14ac:dyDescent="0.2">
      <c r="B187" s="98"/>
      <c r="C187" s="98"/>
      <c r="D187" s="98"/>
      <c r="E187" s="98"/>
      <c r="F187" s="98"/>
      <c r="G187" s="99"/>
      <c r="H187" s="98"/>
      <c r="I187" s="98"/>
      <c r="J187" s="98"/>
      <c r="K187" s="98"/>
    </row>
    <row r="188" spans="2:11" x14ac:dyDescent="0.2">
      <c r="B188" s="98"/>
      <c r="C188" s="98"/>
      <c r="D188" s="98"/>
      <c r="E188" s="98"/>
      <c r="F188" s="98"/>
      <c r="G188" s="99"/>
      <c r="H188" s="98"/>
      <c r="I188" s="98"/>
      <c r="J188" s="98"/>
      <c r="K188" s="98"/>
    </row>
    <row r="189" spans="2:11" x14ac:dyDescent="0.2">
      <c r="B189" s="98"/>
      <c r="C189" s="98"/>
      <c r="D189" s="98"/>
      <c r="E189" s="98"/>
      <c r="F189" s="98"/>
      <c r="G189" s="99"/>
      <c r="H189" s="98"/>
      <c r="I189" s="98"/>
      <c r="J189" s="98"/>
      <c r="K189" s="98"/>
    </row>
    <row r="190" spans="2:11" x14ac:dyDescent="0.2">
      <c r="B190" s="98"/>
      <c r="C190" s="98"/>
      <c r="D190" s="98"/>
      <c r="E190" s="98"/>
      <c r="F190" s="98"/>
      <c r="G190" s="99"/>
      <c r="H190" s="98"/>
      <c r="I190" s="98"/>
      <c r="J190" s="98"/>
      <c r="K190" s="98"/>
    </row>
    <row r="191" spans="2:11" x14ac:dyDescent="0.2">
      <c r="B191" s="98"/>
      <c r="C191" s="98"/>
      <c r="D191" s="98"/>
      <c r="E191" s="98"/>
      <c r="F191" s="98"/>
      <c r="G191" s="99"/>
      <c r="H191" s="98"/>
      <c r="I191" s="98"/>
      <c r="J191" s="98"/>
      <c r="K191" s="98"/>
    </row>
    <row r="192" spans="2:11" x14ac:dyDescent="0.2">
      <c r="B192" s="98"/>
      <c r="C192" s="98"/>
      <c r="D192" s="98"/>
      <c r="E192" s="98"/>
      <c r="F192" s="98"/>
      <c r="G192" s="99"/>
      <c r="H192" s="98"/>
      <c r="I192" s="98"/>
      <c r="J192" s="98"/>
      <c r="K192" s="98"/>
    </row>
    <row r="193" spans="2:11" x14ac:dyDescent="0.2">
      <c r="B193" s="98"/>
      <c r="C193" s="98"/>
      <c r="D193" s="98"/>
      <c r="E193" s="98"/>
      <c r="F193" s="98"/>
      <c r="G193" s="99"/>
      <c r="H193" s="98"/>
      <c r="I193" s="98"/>
      <c r="J193" s="98"/>
      <c r="K193" s="98"/>
    </row>
    <row r="194" spans="2:11" x14ac:dyDescent="0.2">
      <c r="B194" s="98"/>
      <c r="C194" s="98"/>
      <c r="D194" s="98"/>
      <c r="E194" s="98"/>
      <c r="F194" s="98"/>
      <c r="G194" s="99"/>
      <c r="H194" s="98"/>
      <c r="I194" s="98"/>
      <c r="J194" s="98"/>
      <c r="K194" s="98"/>
    </row>
    <row r="195" spans="2:11" x14ac:dyDescent="0.2">
      <c r="B195" s="98"/>
      <c r="C195" s="98"/>
      <c r="D195" s="98"/>
      <c r="E195" s="98"/>
      <c r="F195" s="98"/>
      <c r="G195" s="99"/>
      <c r="H195" s="98"/>
      <c r="I195" s="98"/>
      <c r="J195" s="98"/>
      <c r="K195" s="98"/>
    </row>
    <row r="196" spans="2:11" x14ac:dyDescent="0.2">
      <c r="B196" s="98"/>
      <c r="C196" s="98"/>
      <c r="D196" s="98"/>
      <c r="E196" s="98"/>
      <c r="F196" s="98"/>
      <c r="G196" s="99"/>
      <c r="H196" s="98"/>
      <c r="I196" s="98"/>
      <c r="J196" s="98"/>
      <c r="K196" s="98"/>
    </row>
    <row r="197" spans="2:11" x14ac:dyDescent="0.2">
      <c r="B197" s="98"/>
      <c r="C197" s="98"/>
      <c r="D197" s="98"/>
      <c r="E197" s="98"/>
      <c r="F197" s="98"/>
      <c r="G197" s="99"/>
      <c r="H197" s="98"/>
      <c r="I197" s="98"/>
      <c r="J197" s="98"/>
      <c r="K197" s="98"/>
    </row>
    <row r="198" spans="2:11" x14ac:dyDescent="0.2">
      <c r="B198" s="98"/>
      <c r="C198" s="98"/>
      <c r="D198" s="98"/>
      <c r="E198" s="98"/>
      <c r="F198" s="98"/>
      <c r="G198" s="99"/>
      <c r="H198" s="98"/>
      <c r="I198" s="98"/>
      <c r="J198" s="98"/>
      <c r="K198" s="98"/>
    </row>
    <row r="199" spans="2:11" x14ac:dyDescent="0.2">
      <c r="B199" s="98"/>
      <c r="C199" s="98"/>
      <c r="D199" s="98"/>
      <c r="E199" s="98"/>
      <c r="F199" s="98"/>
      <c r="G199" s="99"/>
      <c r="H199" s="98"/>
      <c r="I199" s="98"/>
      <c r="J199" s="98"/>
      <c r="K199" s="98"/>
    </row>
    <row r="200" spans="2:11" x14ac:dyDescent="0.2">
      <c r="B200" s="98"/>
      <c r="C200" s="98"/>
      <c r="D200" s="98"/>
      <c r="E200" s="98"/>
      <c r="F200" s="98"/>
      <c r="G200" s="99"/>
      <c r="H200" s="98"/>
      <c r="I200" s="98"/>
      <c r="J200" s="98"/>
      <c r="K200" s="98"/>
    </row>
    <row r="201" spans="2:11" x14ac:dyDescent="0.2">
      <c r="B201" s="98"/>
      <c r="C201" s="98"/>
      <c r="D201" s="98"/>
      <c r="E201" s="98"/>
      <c r="F201" s="98"/>
      <c r="G201" s="99"/>
      <c r="H201" s="98"/>
      <c r="I201" s="98"/>
      <c r="J201" s="98"/>
      <c r="K201" s="98"/>
    </row>
    <row r="202" spans="2:11" x14ac:dyDescent="0.2">
      <c r="B202" s="98"/>
      <c r="C202" s="98"/>
      <c r="D202" s="98"/>
      <c r="E202" s="98"/>
      <c r="F202" s="98"/>
      <c r="G202" s="99"/>
      <c r="H202" s="98"/>
      <c r="I202" s="98"/>
      <c r="J202" s="98"/>
      <c r="K202" s="98"/>
    </row>
    <row r="203" spans="2:11" x14ac:dyDescent="0.2">
      <c r="B203" s="98"/>
      <c r="C203" s="98"/>
      <c r="D203" s="98"/>
      <c r="E203" s="98"/>
      <c r="F203" s="98"/>
      <c r="G203" s="99"/>
      <c r="H203" s="98"/>
      <c r="I203" s="98"/>
      <c r="J203" s="98"/>
      <c r="K203" s="98"/>
    </row>
    <row r="204" spans="2:11" x14ac:dyDescent="0.2">
      <c r="B204" s="98"/>
      <c r="C204" s="98"/>
      <c r="D204" s="98"/>
      <c r="E204" s="98"/>
      <c r="F204" s="98"/>
      <c r="G204" s="99"/>
      <c r="H204" s="98"/>
      <c r="I204" s="98"/>
      <c r="J204" s="98"/>
      <c r="K204" s="98"/>
    </row>
    <row r="205" spans="2:11" x14ac:dyDescent="0.2">
      <c r="B205" s="98"/>
      <c r="C205" s="98"/>
      <c r="D205" s="98"/>
      <c r="E205" s="98"/>
      <c r="F205" s="98"/>
      <c r="G205" s="99"/>
      <c r="H205" s="98"/>
      <c r="I205" s="98"/>
      <c r="J205" s="98"/>
      <c r="K205" s="98"/>
    </row>
    <row r="206" spans="2:11" x14ac:dyDescent="0.2">
      <c r="B206" s="98"/>
      <c r="C206" s="98"/>
      <c r="D206" s="98"/>
      <c r="E206" s="98"/>
      <c r="F206" s="98"/>
      <c r="G206" s="99"/>
      <c r="H206" s="98"/>
      <c r="I206" s="98"/>
      <c r="J206" s="98"/>
      <c r="K206" s="98"/>
    </row>
    <row r="207" spans="2:11" x14ac:dyDescent="0.2">
      <c r="B207" s="98"/>
      <c r="C207" s="98"/>
      <c r="D207" s="98"/>
      <c r="E207" s="98"/>
      <c r="F207" s="98"/>
      <c r="G207" s="99"/>
      <c r="H207" s="98"/>
      <c r="I207" s="98"/>
      <c r="J207" s="98"/>
      <c r="K207" s="98"/>
    </row>
    <row r="208" spans="2:11" x14ac:dyDescent="0.2">
      <c r="B208" s="98"/>
      <c r="C208" s="98"/>
      <c r="D208" s="98"/>
      <c r="E208" s="98"/>
      <c r="F208" s="98"/>
      <c r="G208" s="99"/>
      <c r="H208" s="98"/>
      <c r="I208" s="98"/>
      <c r="J208" s="98"/>
      <c r="K208" s="98"/>
    </row>
    <row r="209" spans="2:11" x14ac:dyDescent="0.2">
      <c r="B209" s="98"/>
      <c r="C209" s="98"/>
      <c r="D209" s="98"/>
      <c r="E209" s="98"/>
      <c r="F209" s="98"/>
      <c r="G209" s="99"/>
      <c r="H209" s="98"/>
      <c r="I209" s="98"/>
      <c r="J209" s="98"/>
      <c r="K209" s="98"/>
    </row>
    <row r="210" spans="2:11" x14ac:dyDescent="0.2">
      <c r="B210" s="98"/>
      <c r="C210" s="98"/>
      <c r="D210" s="98"/>
      <c r="E210" s="98"/>
      <c r="F210" s="98"/>
      <c r="G210" s="99"/>
      <c r="H210" s="98"/>
      <c r="I210" s="98"/>
      <c r="J210" s="98"/>
      <c r="K210" s="98"/>
    </row>
    <row r="211" spans="2:11" x14ac:dyDescent="0.2">
      <c r="B211" s="98"/>
      <c r="C211" s="98"/>
      <c r="D211" s="98"/>
      <c r="E211" s="98"/>
      <c r="F211" s="98"/>
      <c r="G211" s="99"/>
      <c r="H211" s="98"/>
      <c r="I211" s="98"/>
      <c r="J211" s="98"/>
      <c r="K211" s="98"/>
    </row>
    <row r="212" spans="2:11" x14ac:dyDescent="0.2">
      <c r="B212" s="98"/>
      <c r="C212" s="98"/>
      <c r="D212" s="98"/>
      <c r="E212" s="98"/>
      <c r="F212" s="98"/>
      <c r="G212" s="99"/>
      <c r="H212" s="98"/>
      <c r="I212" s="98"/>
      <c r="J212" s="98"/>
      <c r="K212" s="98"/>
    </row>
    <row r="213" spans="2:11" x14ac:dyDescent="0.2">
      <c r="B213" s="98"/>
      <c r="C213" s="98"/>
      <c r="D213" s="98"/>
      <c r="E213" s="98"/>
      <c r="F213" s="98"/>
      <c r="G213" s="99"/>
      <c r="H213" s="98"/>
      <c r="I213" s="98"/>
      <c r="J213" s="98"/>
      <c r="K213" s="98"/>
    </row>
    <row r="214" spans="2:11" x14ac:dyDescent="0.2">
      <c r="B214" s="98"/>
      <c r="C214" s="98"/>
      <c r="D214" s="98"/>
      <c r="E214" s="98"/>
      <c r="F214" s="98"/>
      <c r="G214" s="99"/>
      <c r="H214" s="98"/>
      <c r="I214" s="98"/>
      <c r="J214" s="98"/>
      <c r="K214" s="98"/>
    </row>
    <row r="215" spans="2:11" x14ac:dyDescent="0.2">
      <c r="B215" s="98"/>
      <c r="C215" s="98"/>
      <c r="D215" s="98"/>
      <c r="E215" s="98"/>
      <c r="F215" s="98"/>
      <c r="G215" s="99"/>
      <c r="H215" s="98"/>
      <c r="I215" s="98"/>
      <c r="J215" s="98"/>
      <c r="K215" s="98"/>
    </row>
    <row r="216" spans="2:11" x14ac:dyDescent="0.2">
      <c r="B216" s="98"/>
      <c r="C216" s="98"/>
      <c r="D216" s="98"/>
      <c r="E216" s="98"/>
      <c r="F216" s="98"/>
      <c r="G216" s="99"/>
      <c r="H216" s="98"/>
      <c r="I216" s="98"/>
      <c r="J216" s="98"/>
      <c r="K216" s="98"/>
    </row>
    <row r="217" spans="2:11" x14ac:dyDescent="0.2">
      <c r="B217" s="98"/>
      <c r="C217" s="98"/>
      <c r="D217" s="98"/>
      <c r="E217" s="98"/>
      <c r="F217" s="98"/>
      <c r="G217" s="99"/>
      <c r="H217" s="98"/>
      <c r="I217" s="98"/>
      <c r="J217" s="98"/>
      <c r="K217" s="98"/>
    </row>
    <row r="218" spans="2:11" x14ac:dyDescent="0.2">
      <c r="B218" s="98"/>
      <c r="C218" s="98"/>
      <c r="D218" s="98"/>
      <c r="E218" s="98"/>
      <c r="F218" s="98"/>
      <c r="G218" s="99"/>
      <c r="H218" s="98"/>
      <c r="I218" s="98"/>
      <c r="J218" s="98"/>
      <c r="K218" s="98"/>
    </row>
    <row r="219" spans="2:11" x14ac:dyDescent="0.2">
      <c r="B219" s="98"/>
      <c r="C219" s="98"/>
      <c r="D219" s="98"/>
      <c r="E219" s="98"/>
      <c r="F219" s="98"/>
      <c r="G219" s="99"/>
      <c r="H219" s="98"/>
      <c r="I219" s="98"/>
      <c r="J219" s="98"/>
      <c r="K219" s="98"/>
    </row>
    <row r="220" spans="2:11" x14ac:dyDescent="0.2">
      <c r="B220" s="98"/>
      <c r="C220" s="98"/>
      <c r="D220" s="98"/>
      <c r="E220" s="98"/>
      <c r="F220" s="98"/>
      <c r="G220" s="99"/>
      <c r="H220" s="98"/>
      <c r="I220" s="98"/>
      <c r="J220" s="98"/>
      <c r="K220" s="98"/>
    </row>
    <row r="221" spans="2:11" x14ac:dyDescent="0.2">
      <c r="B221" s="98"/>
      <c r="C221" s="98"/>
      <c r="D221" s="98"/>
      <c r="E221" s="98"/>
      <c r="F221" s="98"/>
      <c r="G221" s="99"/>
      <c r="H221" s="98"/>
      <c r="I221" s="98"/>
      <c r="J221" s="98"/>
      <c r="K221" s="98"/>
    </row>
    <row r="222" spans="2:11" x14ac:dyDescent="0.2">
      <c r="B222" s="98"/>
      <c r="C222" s="98"/>
      <c r="D222" s="98"/>
      <c r="E222" s="98"/>
      <c r="F222" s="98"/>
      <c r="G222" s="99"/>
      <c r="H222" s="98"/>
      <c r="I222" s="98"/>
      <c r="J222" s="98"/>
      <c r="K222" s="98"/>
    </row>
    <row r="223" spans="2:11" x14ac:dyDescent="0.2">
      <c r="B223" s="98"/>
      <c r="C223" s="98"/>
      <c r="D223" s="98"/>
      <c r="E223" s="98"/>
      <c r="F223" s="98"/>
      <c r="G223" s="99"/>
      <c r="H223" s="98"/>
      <c r="I223" s="98"/>
      <c r="J223" s="98"/>
      <c r="K223" s="98"/>
    </row>
    <row r="224" spans="2:11" x14ac:dyDescent="0.2">
      <c r="B224" s="98"/>
      <c r="C224" s="98"/>
      <c r="D224" s="98"/>
      <c r="E224" s="98"/>
      <c r="F224" s="98"/>
      <c r="G224" s="99"/>
      <c r="H224" s="98"/>
      <c r="I224" s="98"/>
      <c r="J224" s="98"/>
      <c r="K224" s="98"/>
    </row>
    <row r="225" spans="2:11" x14ac:dyDescent="0.2">
      <c r="B225" s="98"/>
      <c r="C225" s="98"/>
      <c r="D225" s="98"/>
      <c r="E225" s="98"/>
      <c r="F225" s="98"/>
      <c r="G225" s="99"/>
      <c r="H225" s="98"/>
      <c r="I225" s="98"/>
      <c r="J225" s="98"/>
      <c r="K225" s="98"/>
    </row>
    <row r="226" spans="2:11" x14ac:dyDescent="0.2">
      <c r="B226" s="98"/>
      <c r="C226" s="98"/>
      <c r="D226" s="98"/>
      <c r="E226" s="98"/>
      <c r="F226" s="98"/>
      <c r="G226" s="99"/>
      <c r="H226" s="98"/>
      <c r="I226" s="98"/>
      <c r="J226" s="98"/>
      <c r="K226" s="98"/>
    </row>
    <row r="227" spans="2:11" x14ac:dyDescent="0.2">
      <c r="B227" s="98"/>
      <c r="C227" s="98"/>
      <c r="D227" s="98"/>
      <c r="E227" s="98"/>
      <c r="F227" s="98"/>
      <c r="G227" s="99"/>
      <c r="H227" s="98"/>
      <c r="I227" s="98"/>
      <c r="J227" s="98"/>
      <c r="K227" s="98"/>
    </row>
    <row r="228" spans="2:11" x14ac:dyDescent="0.2">
      <c r="B228" s="98"/>
      <c r="C228" s="98"/>
      <c r="D228" s="98"/>
      <c r="E228" s="98"/>
      <c r="F228" s="98"/>
      <c r="G228" s="99"/>
      <c r="H228" s="98"/>
      <c r="I228" s="98"/>
      <c r="J228" s="98"/>
      <c r="K228" s="98"/>
    </row>
    <row r="229" spans="2:11" x14ac:dyDescent="0.2">
      <c r="B229" s="98"/>
      <c r="C229" s="98"/>
      <c r="D229" s="98"/>
      <c r="E229" s="98"/>
      <c r="F229" s="98"/>
      <c r="G229" s="99"/>
      <c r="H229" s="98"/>
      <c r="I229" s="98"/>
      <c r="J229" s="98"/>
      <c r="K229" s="98"/>
    </row>
    <row r="230" spans="2:11" x14ac:dyDescent="0.2">
      <c r="B230" s="98"/>
      <c r="C230" s="98"/>
      <c r="D230" s="98"/>
      <c r="E230" s="98"/>
      <c r="F230" s="98"/>
      <c r="G230" s="99"/>
      <c r="H230" s="98"/>
      <c r="I230" s="98"/>
      <c r="J230" s="98"/>
      <c r="K230" s="98"/>
    </row>
    <row r="231" spans="2:11" x14ac:dyDescent="0.2">
      <c r="B231" s="98"/>
      <c r="C231" s="98"/>
      <c r="D231" s="98"/>
      <c r="E231" s="98"/>
      <c r="F231" s="98"/>
      <c r="G231" s="99"/>
      <c r="H231" s="98"/>
      <c r="I231" s="98"/>
      <c r="J231" s="98"/>
      <c r="K231" s="98"/>
    </row>
    <row r="232" spans="2:11" x14ac:dyDescent="0.2">
      <c r="B232" s="98"/>
      <c r="C232" s="98"/>
      <c r="D232" s="98"/>
      <c r="E232" s="98"/>
      <c r="F232" s="98"/>
      <c r="G232" s="99"/>
      <c r="H232" s="98"/>
      <c r="I232" s="98"/>
      <c r="J232" s="98"/>
      <c r="K232" s="98"/>
    </row>
    <row r="233" spans="2:11" x14ac:dyDescent="0.2">
      <c r="B233" s="98"/>
      <c r="C233" s="98"/>
      <c r="D233" s="98"/>
      <c r="E233" s="98"/>
      <c r="F233" s="98"/>
      <c r="G233" s="99"/>
      <c r="H233" s="98"/>
      <c r="I233" s="98"/>
      <c r="J233" s="98"/>
      <c r="K233" s="98"/>
    </row>
    <row r="234" spans="2:11" x14ac:dyDescent="0.2">
      <c r="B234" s="98"/>
      <c r="C234" s="98"/>
      <c r="D234" s="98"/>
      <c r="E234" s="98"/>
      <c r="F234" s="98"/>
      <c r="G234" s="99"/>
      <c r="H234" s="98"/>
      <c r="I234" s="98"/>
      <c r="J234" s="98"/>
      <c r="K234" s="98"/>
    </row>
    <row r="235" spans="2:11" x14ac:dyDescent="0.2">
      <c r="B235" s="98"/>
      <c r="C235" s="98"/>
      <c r="D235" s="98"/>
      <c r="E235" s="98"/>
      <c r="F235" s="98"/>
      <c r="G235" s="99"/>
      <c r="H235" s="98"/>
      <c r="I235" s="98"/>
      <c r="J235" s="98"/>
      <c r="K235" s="98"/>
    </row>
    <row r="236" spans="2:11" x14ac:dyDescent="0.2">
      <c r="B236" s="98"/>
      <c r="C236" s="98"/>
      <c r="D236" s="98"/>
      <c r="E236" s="98"/>
      <c r="F236" s="98"/>
      <c r="G236" s="99"/>
      <c r="H236" s="98"/>
      <c r="I236" s="98"/>
      <c r="J236" s="98"/>
      <c r="K236" s="98"/>
    </row>
    <row r="237" spans="2:11" x14ac:dyDescent="0.2">
      <c r="B237" s="98"/>
      <c r="C237" s="98"/>
      <c r="D237" s="98"/>
      <c r="E237" s="98"/>
      <c r="F237" s="98"/>
      <c r="G237" s="99"/>
      <c r="H237" s="98"/>
      <c r="I237" s="98"/>
      <c r="J237" s="98"/>
      <c r="K237" s="98"/>
    </row>
    <row r="238" spans="2:11" x14ac:dyDescent="0.2">
      <c r="B238" s="98"/>
      <c r="C238" s="98"/>
      <c r="D238" s="98"/>
      <c r="E238" s="98"/>
      <c r="F238" s="98"/>
      <c r="G238" s="99"/>
      <c r="H238" s="98"/>
      <c r="I238" s="98"/>
      <c r="J238" s="98"/>
      <c r="K238" s="98"/>
    </row>
    <row r="239" spans="2:11" x14ac:dyDescent="0.2">
      <c r="B239" s="98"/>
      <c r="C239" s="98"/>
      <c r="D239" s="98"/>
      <c r="E239" s="98"/>
      <c r="F239" s="98"/>
      <c r="G239" s="99"/>
      <c r="H239" s="98"/>
      <c r="I239" s="98"/>
      <c r="J239" s="98"/>
      <c r="K239" s="98"/>
    </row>
    <row r="240" spans="2:11" x14ac:dyDescent="0.2">
      <c r="B240" s="98"/>
      <c r="C240" s="98"/>
      <c r="D240" s="98"/>
      <c r="E240" s="98"/>
      <c r="F240" s="98"/>
      <c r="G240" s="99"/>
      <c r="H240" s="98"/>
      <c r="I240" s="98"/>
      <c r="J240" s="98"/>
      <c r="K240" s="98"/>
    </row>
    <row r="241" spans="2:11" x14ac:dyDescent="0.2">
      <c r="B241" s="98"/>
      <c r="C241" s="98"/>
      <c r="D241" s="98"/>
      <c r="E241" s="98"/>
      <c r="F241" s="98"/>
      <c r="G241" s="99"/>
      <c r="H241" s="98"/>
      <c r="I241" s="98"/>
      <c r="J241" s="98"/>
      <c r="K241" s="98"/>
    </row>
    <row r="242" spans="2:11" x14ac:dyDescent="0.2">
      <c r="B242" s="98"/>
      <c r="C242" s="98"/>
      <c r="D242" s="98"/>
      <c r="E242" s="98"/>
      <c r="F242" s="98"/>
      <c r="G242" s="99"/>
      <c r="H242" s="98"/>
      <c r="I242" s="98"/>
      <c r="J242" s="98"/>
      <c r="K242" s="98"/>
    </row>
    <row r="243" spans="2:11" x14ac:dyDescent="0.2">
      <c r="B243" s="98"/>
      <c r="C243" s="98"/>
      <c r="D243" s="98"/>
      <c r="E243" s="98"/>
      <c r="F243" s="98"/>
      <c r="G243" s="99"/>
      <c r="H243" s="98"/>
      <c r="I243" s="98"/>
      <c r="J243" s="98"/>
      <c r="K243" s="98"/>
    </row>
    <row r="244" spans="2:11" x14ac:dyDescent="0.2">
      <c r="B244" s="98"/>
      <c r="C244" s="98"/>
      <c r="D244" s="98"/>
      <c r="E244" s="98"/>
      <c r="F244" s="98"/>
      <c r="G244" s="99"/>
      <c r="H244" s="98"/>
      <c r="I244" s="98"/>
      <c r="J244" s="98"/>
      <c r="K244" s="98"/>
    </row>
    <row r="245" spans="2:11" x14ac:dyDescent="0.2">
      <c r="B245" s="98"/>
      <c r="C245" s="98"/>
      <c r="D245" s="98"/>
      <c r="E245" s="98"/>
      <c r="F245" s="98"/>
      <c r="G245" s="99"/>
      <c r="H245" s="98"/>
      <c r="I245" s="98"/>
      <c r="J245" s="98"/>
      <c r="K245" s="98"/>
    </row>
    <row r="246" spans="2:11" x14ac:dyDescent="0.2">
      <c r="B246" s="98"/>
      <c r="C246" s="98"/>
      <c r="D246" s="98"/>
      <c r="E246" s="98"/>
      <c r="F246" s="98"/>
      <c r="G246" s="99"/>
      <c r="H246" s="98"/>
      <c r="I246" s="98"/>
      <c r="J246" s="98"/>
      <c r="K246" s="98"/>
    </row>
    <row r="247" spans="2:11" x14ac:dyDescent="0.2">
      <c r="B247" s="98"/>
      <c r="C247" s="98"/>
      <c r="D247" s="98"/>
      <c r="E247" s="98"/>
      <c r="F247" s="98"/>
      <c r="G247" s="99"/>
      <c r="H247" s="98"/>
      <c r="I247" s="98"/>
      <c r="J247" s="98"/>
      <c r="K247" s="98"/>
    </row>
    <row r="248" spans="2:11" x14ac:dyDescent="0.2">
      <c r="B248" s="98"/>
      <c r="C248" s="98"/>
      <c r="D248" s="98"/>
      <c r="E248" s="98"/>
      <c r="F248" s="98"/>
      <c r="G248" s="99"/>
      <c r="H248" s="98"/>
      <c r="I248" s="98"/>
      <c r="J248" s="98"/>
      <c r="K248" s="98"/>
    </row>
    <row r="249" spans="2:11" x14ac:dyDescent="0.2">
      <c r="B249" s="98"/>
      <c r="C249" s="98"/>
      <c r="D249" s="98"/>
      <c r="E249" s="98"/>
      <c r="F249" s="98"/>
      <c r="G249" s="99"/>
      <c r="H249" s="98"/>
      <c r="I249" s="98"/>
      <c r="J249" s="98"/>
      <c r="K249" s="98"/>
    </row>
    <row r="250" spans="2:11" x14ac:dyDescent="0.2">
      <c r="B250" s="98"/>
      <c r="C250" s="98"/>
      <c r="D250" s="98"/>
      <c r="E250" s="98"/>
      <c r="F250" s="98"/>
      <c r="G250" s="99"/>
      <c r="H250" s="98"/>
      <c r="I250" s="98"/>
      <c r="J250" s="98"/>
      <c r="K250" s="98"/>
    </row>
    <row r="251" spans="2:11" x14ac:dyDescent="0.2">
      <c r="B251" s="98"/>
      <c r="C251" s="98"/>
      <c r="D251" s="98"/>
      <c r="E251" s="98"/>
      <c r="F251" s="98"/>
      <c r="G251" s="99"/>
      <c r="H251" s="98"/>
      <c r="I251" s="98"/>
      <c r="J251" s="98"/>
      <c r="K251" s="98"/>
    </row>
    <row r="252" spans="2:11" x14ac:dyDescent="0.2">
      <c r="B252" s="98"/>
      <c r="C252" s="98"/>
      <c r="D252" s="98"/>
      <c r="E252" s="98"/>
      <c r="F252" s="98"/>
      <c r="G252" s="99"/>
      <c r="H252" s="98"/>
      <c r="I252" s="98"/>
      <c r="J252" s="98"/>
      <c r="K252" s="98"/>
    </row>
    <row r="253" spans="2:11" x14ac:dyDescent="0.2">
      <c r="B253" s="98"/>
      <c r="C253" s="98"/>
      <c r="D253" s="98"/>
      <c r="E253" s="98"/>
      <c r="F253" s="98"/>
      <c r="G253" s="99"/>
      <c r="H253" s="98"/>
      <c r="I253" s="98"/>
      <c r="J253" s="98"/>
      <c r="K253" s="98"/>
    </row>
    <row r="254" spans="2:11" x14ac:dyDescent="0.2">
      <c r="B254" s="98"/>
      <c r="C254" s="98"/>
      <c r="D254" s="98"/>
      <c r="E254" s="98"/>
      <c r="F254" s="98"/>
      <c r="G254" s="99"/>
      <c r="H254" s="98"/>
      <c r="I254" s="98"/>
      <c r="J254" s="98"/>
      <c r="K254" s="98"/>
    </row>
    <row r="255" spans="2:11" x14ac:dyDescent="0.2">
      <c r="B255" s="98"/>
      <c r="C255" s="98"/>
      <c r="D255" s="98"/>
      <c r="E255" s="98"/>
      <c r="F255" s="98"/>
      <c r="G255" s="99"/>
      <c r="H255" s="98"/>
      <c r="I255" s="98"/>
      <c r="J255" s="98"/>
      <c r="K255" s="98"/>
    </row>
    <row r="256" spans="2:11" x14ac:dyDescent="0.2">
      <c r="B256" s="98"/>
      <c r="C256" s="98"/>
      <c r="D256" s="98"/>
      <c r="E256" s="98"/>
      <c r="F256" s="98"/>
      <c r="G256" s="99"/>
      <c r="H256" s="98"/>
      <c r="I256" s="98"/>
      <c r="J256" s="98"/>
      <c r="K256" s="98"/>
    </row>
    <row r="257" spans="2:11" x14ac:dyDescent="0.2">
      <c r="B257" s="98"/>
      <c r="C257" s="98"/>
      <c r="D257" s="98"/>
      <c r="E257" s="98"/>
      <c r="F257" s="98"/>
      <c r="G257" s="99"/>
      <c r="H257" s="98"/>
      <c r="I257" s="98"/>
      <c r="J257" s="98"/>
      <c r="K257" s="98"/>
    </row>
    <row r="258" spans="2:11" x14ac:dyDescent="0.2">
      <c r="B258" s="98"/>
      <c r="C258" s="98"/>
      <c r="D258" s="98"/>
      <c r="E258" s="98"/>
      <c r="F258" s="98"/>
      <c r="G258" s="99"/>
      <c r="H258" s="98"/>
      <c r="I258" s="98"/>
      <c r="J258" s="98"/>
      <c r="K258" s="98"/>
    </row>
    <row r="259" spans="2:11" x14ac:dyDescent="0.2">
      <c r="B259" s="98"/>
      <c r="C259" s="98"/>
      <c r="D259" s="98"/>
      <c r="E259" s="98"/>
      <c r="F259" s="98"/>
      <c r="G259" s="99"/>
      <c r="H259" s="98"/>
      <c r="I259" s="98"/>
      <c r="J259" s="98"/>
      <c r="K259" s="98"/>
    </row>
    <row r="260" spans="2:11" x14ac:dyDescent="0.2">
      <c r="B260" s="98"/>
      <c r="C260" s="98"/>
      <c r="D260" s="98"/>
      <c r="E260" s="98"/>
      <c r="F260" s="98"/>
      <c r="G260" s="99"/>
      <c r="H260" s="98"/>
      <c r="I260" s="98"/>
      <c r="J260" s="98"/>
      <c r="K260" s="98"/>
    </row>
    <row r="261" spans="2:11" x14ac:dyDescent="0.2">
      <c r="B261" s="98"/>
      <c r="C261" s="98"/>
      <c r="D261" s="98"/>
      <c r="E261" s="98"/>
      <c r="F261" s="98"/>
      <c r="G261" s="99"/>
      <c r="H261" s="98"/>
      <c r="I261" s="98"/>
      <c r="J261" s="98"/>
      <c r="K261" s="98"/>
    </row>
    <row r="262" spans="2:11" x14ac:dyDescent="0.2">
      <c r="B262" s="98"/>
      <c r="C262" s="98"/>
      <c r="D262" s="98"/>
      <c r="E262" s="98"/>
      <c r="F262" s="98"/>
      <c r="G262" s="99"/>
      <c r="H262" s="98"/>
      <c r="I262" s="98"/>
      <c r="J262" s="98"/>
      <c r="K262" s="98"/>
    </row>
    <row r="263" spans="2:11" x14ac:dyDescent="0.2">
      <c r="B263" s="98"/>
      <c r="C263" s="98"/>
      <c r="D263" s="98"/>
      <c r="E263" s="98"/>
      <c r="F263" s="98"/>
      <c r="G263" s="99"/>
      <c r="H263" s="98"/>
      <c r="I263" s="98"/>
      <c r="J263" s="98"/>
      <c r="K263" s="98"/>
    </row>
    <row r="264" spans="2:11" x14ac:dyDescent="0.2">
      <c r="B264" s="98"/>
      <c r="C264" s="98"/>
      <c r="D264" s="98"/>
      <c r="E264" s="98"/>
      <c r="F264" s="98"/>
      <c r="G264" s="99"/>
      <c r="H264" s="98"/>
      <c r="I264" s="98"/>
      <c r="J264" s="98"/>
      <c r="K264" s="98"/>
    </row>
    <row r="265" spans="2:11" x14ac:dyDescent="0.2">
      <c r="B265" s="98"/>
      <c r="C265" s="98"/>
      <c r="D265" s="98"/>
      <c r="E265" s="98"/>
      <c r="F265" s="98"/>
      <c r="G265" s="99"/>
      <c r="H265" s="98"/>
      <c r="I265" s="98"/>
      <c r="J265" s="98"/>
      <c r="K265" s="98"/>
    </row>
    <row r="266" spans="2:11" x14ac:dyDescent="0.2">
      <c r="B266" s="98"/>
      <c r="C266" s="98"/>
      <c r="D266" s="98"/>
      <c r="E266" s="98"/>
      <c r="F266" s="98"/>
      <c r="G266" s="99"/>
      <c r="H266" s="98"/>
      <c r="I266" s="98"/>
      <c r="J266" s="98"/>
      <c r="K266" s="98"/>
    </row>
    <row r="267" spans="2:11" x14ac:dyDescent="0.2">
      <c r="B267" s="98"/>
      <c r="C267" s="98"/>
      <c r="D267" s="98"/>
      <c r="E267" s="98"/>
      <c r="F267" s="98"/>
      <c r="G267" s="99"/>
      <c r="H267" s="98"/>
      <c r="I267" s="98"/>
      <c r="J267" s="98"/>
      <c r="K267" s="98"/>
    </row>
  </sheetData>
  <phoneticPr fontId="0"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natural gas</vt:lpstr>
      <vt:lpstr>fuel oil</vt:lpstr>
      <vt:lpstr>propane &amp; butane</vt:lpstr>
      <vt:lpstr>engine</vt:lpstr>
      <vt:lpstr>File History</vt:lpstr>
    </vt:vector>
  </TitlesOfParts>
  <Manager/>
  <Company>air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Fuel Emissions Table</dc:title>
  <dc:subject/>
  <dc:creator>joseph coy eller</dc:creator>
  <cp:keywords/>
  <dc:description/>
  <cp:lastModifiedBy>Madeline E. Florek</cp:lastModifiedBy>
  <cp:revision/>
  <dcterms:created xsi:type="dcterms:W3CDTF">2000-07-06T16:50:03Z</dcterms:created>
  <dcterms:modified xsi:type="dcterms:W3CDTF">2025-10-16T14:12:25Z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inks">
    <vt:lpwstr>&lt;?xml version="1.0" encoding="UTF-8"?&gt;&lt;Result&gt;&lt;NewXML&gt;&lt;PWSLinkDataSet xmlns="http://schemas.microsoft.com/office/project/server/webservices/PWSLinkDataSet/" /&gt;&lt;/NewXML&gt;&lt;ProjectUID&gt;00000000-0000-0000-0000-000000000000&lt;/ProjectUID&gt;&lt;OldXML&gt;&lt;PWSLinkDataSet xm</vt:lpwstr>
  </property>
  <property fmtid="{D5CDD505-2E9C-101B-9397-08002B2CF9AE}" pid="3" name="ContentType">
    <vt:lpwstr>Document</vt:lpwstr>
  </property>
  <property fmtid="{D5CDD505-2E9C-101B-9397-08002B2CF9AE}" pid="4" name="Status">
    <vt:lpwstr>Final</vt:lpwstr>
  </property>
  <property fmtid="{D5CDD505-2E9C-101B-9397-08002B2CF9AE}" pid="5" name="Owner">
    <vt:lpwstr/>
  </property>
</Properties>
</file>